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1" r:id="rId1"/>
    <sheet name="Раздел 2" sheetId="2" r:id="rId2"/>
    <sheet name="Опись" sheetId="3" r:id="rId3"/>
  </sheets>
  <calcPr calcId="124519"/>
</workbook>
</file>

<file path=xl/calcChain.xml><?xml version="1.0" encoding="utf-8"?>
<calcChain xmlns="http://schemas.openxmlformats.org/spreadsheetml/2006/main">
  <c r="C8" i="3"/>
  <c r="C7"/>
  <c r="C6"/>
  <c r="E11" i="2" l="1"/>
  <c r="D25"/>
  <c r="D24" l="1"/>
  <c r="E24" l="1"/>
  <c r="E25"/>
  <c r="D9"/>
  <c r="D6"/>
  <c r="J35" l="1"/>
  <c r="I35"/>
  <c r="H35"/>
  <c r="G35"/>
  <c r="F35"/>
  <c r="D35"/>
  <c r="H23"/>
  <c r="I23" s="1"/>
  <c r="J23" s="1"/>
  <c r="G23"/>
  <c r="F25"/>
  <c r="G25" s="1"/>
  <c r="H25" s="1"/>
  <c r="I25" s="1"/>
  <c r="J25" s="1"/>
  <c r="F24"/>
  <c r="G26"/>
  <c r="H26" s="1"/>
  <c r="I26" s="1"/>
  <c r="J26" s="1"/>
  <c r="E21"/>
  <c r="D21"/>
  <c r="D19" s="1"/>
  <c r="D32" s="1"/>
  <c r="G24"/>
  <c r="H24" s="1"/>
  <c r="I24" s="1"/>
  <c r="J24" s="1"/>
  <c r="G31"/>
  <c r="H31" s="1"/>
  <c r="I31" s="1"/>
  <c r="J31" s="1"/>
  <c r="F21" l="1"/>
  <c r="G21"/>
  <c r="H21"/>
  <c r="I21"/>
  <c r="J21"/>
  <c r="J19" l="1"/>
  <c r="J32" s="1"/>
  <c r="H19"/>
  <c r="H32" s="1"/>
  <c r="I19"/>
  <c r="I32" s="1"/>
  <c r="G19"/>
  <c r="G32" s="1"/>
  <c r="F19"/>
  <c r="F32" s="1"/>
  <c r="E19"/>
  <c r="F11"/>
  <c r="G11"/>
  <c r="H11"/>
  <c r="I11"/>
  <c r="J11"/>
  <c r="D11"/>
</calcChain>
</file>

<file path=xl/comments1.xml><?xml version="1.0" encoding="utf-8"?>
<comments xmlns="http://schemas.openxmlformats.org/spreadsheetml/2006/main">
  <authors>
    <author>Автор</author>
  </authors>
  <commentList>
    <comment ref="D23" authorId="0">
      <text>
        <r>
          <rPr>
            <b/>
            <sz val="8"/>
            <color indexed="81"/>
            <rFont val="Tahoma"/>
            <family val="2"/>
            <charset val="204"/>
          </rPr>
          <t>расчитано в сете расходов на оказание услуг по передаче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>Работы и услуги производственного характера + прояие работы и услуги (расчитано в смете)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04"/>
          </rPr>
          <t>Работы и услуги производственного характера+прочие работы и услуги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Сырье, материалы+вспомогательные материалы (мсета расходов)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>Утвержденные (сырье и материалы+вспомогательные матералы)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>расчитано в смете расходов на оказание услуг)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Корректировка по потерям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<sst xmlns="http://schemas.openxmlformats.org/spreadsheetml/2006/main" count="164" uniqueCount="126">
  <si>
    <t>Раздел 1. Информация об организации</t>
  </si>
  <si>
    <t>Наименование</t>
  </si>
  <si>
    <t>Юридический адрес</t>
  </si>
  <si>
    <t>Фактический адрес</t>
  </si>
  <si>
    <t>ИНН</t>
  </si>
  <si>
    <t>ФИО руководителя общества</t>
  </si>
  <si>
    <t>Наименование организации</t>
  </si>
  <si>
    <t>Адрес электронной почты</t>
  </si>
  <si>
    <t>Контактный телефон</t>
  </si>
  <si>
    <t>Факс</t>
  </si>
  <si>
    <t>ФИО руководителя организации</t>
  </si>
  <si>
    <t>КПП</t>
  </si>
  <si>
    <t>ООО "Транс-Электро"</t>
  </si>
  <si>
    <t>163045, г. Архангельск, пр. Троицкий, д. 157, корп. 1</t>
  </si>
  <si>
    <t>Немченя Владимир Леонидович</t>
  </si>
  <si>
    <t>info@tse29.ru</t>
  </si>
  <si>
    <t>(8182) 24-10-70, 24-10-71, 24-27-17</t>
  </si>
  <si>
    <t>(8182) 24-10-70, 24-10-71, 24-27-17 (доб. 111)</t>
  </si>
  <si>
    <t>1. Информация об Обществе</t>
  </si>
  <si>
    <t>1.1. Информация об Организации</t>
  </si>
  <si>
    <t>Тарифная заявка на установление регулируемых цен (тарифов)</t>
  </si>
  <si>
    <t>(вид цены (тарифа))</t>
  </si>
  <si>
    <t>Общество с ограниченной ответственностью "Транс-Электро"</t>
  </si>
  <si>
    <t>(ООО "Транс-Электро")</t>
  </si>
  <si>
    <t>Раздел 2. Основоные показатели деятельности организаций, относящимся к субъектам естественных монополий</t>
  </si>
  <si>
    <t>№№</t>
  </si>
  <si>
    <t>Наименование 
показателей</t>
  </si>
  <si>
    <t>Ед.изм.</t>
  </si>
  <si>
    <t>Показатели эффективности 
деятельности организации</t>
  </si>
  <si>
    <t>Выручка</t>
  </si>
  <si>
    <t>1.1.</t>
  </si>
  <si>
    <t>1.2.</t>
  </si>
  <si>
    <t>1.3.</t>
  </si>
  <si>
    <t>1.4.</t>
  </si>
  <si>
    <t>2.1.</t>
  </si>
  <si>
    <t>3.1.</t>
  </si>
  <si>
    <t>3.2.</t>
  </si>
  <si>
    <t>3.3.</t>
  </si>
  <si>
    <t>3.4.</t>
  </si>
  <si>
    <t>3.5.</t>
  </si>
  <si>
    <t>3.6.</t>
  </si>
  <si>
    <t>В том числе:</t>
  </si>
  <si>
    <t>тыс.руб.</t>
  </si>
  <si>
    <t>Прибыль (убыток) от продаж</t>
  </si>
  <si>
    <t>EBITDA (прибыль до процентов,
 налогов и амортизации)</t>
  </si>
  <si>
    <t>Чистая прибыль (убыток)</t>
  </si>
  <si>
    <t>Показатели рентабельности 
организации</t>
  </si>
  <si>
    <t>Рентабельность продаж 
(величина прибыли от продаж в каждом рубле выручки). Нормальное значение для данной отрасли от 9% и более</t>
  </si>
  <si>
    <t>%</t>
  </si>
  <si>
    <t>Показатели регулируемых
видов деятельности организации</t>
  </si>
  <si>
    <t>Заявленная мощность</t>
  </si>
  <si>
    <t>МВт</t>
  </si>
  <si>
    <t>Объем полезного отпуска 
электроэнергии, всего</t>
  </si>
  <si>
    <t>тыс.кВтч</t>
  </si>
  <si>
    <t>Норматив потерь
электрической энергии (с указанием реквизитов приказа Минэнерго России, которым утверждены нормативы)</t>
  </si>
  <si>
    <t>Реквизиты программы 
энергоэффективности (кем утверждена, дата утверждения, номер приказа)</t>
  </si>
  <si>
    <t>в т.ч. населению и 
приравненному к нему категориям потребителей</t>
  </si>
  <si>
    <t>суммарный объем производства
 и потребления электрической энергии участниками ОРЭ (***)</t>
  </si>
  <si>
    <t>МВт.ч</t>
  </si>
  <si>
    <t>Необходимая валовая 
выручка по регулируемым видам деятельности организации, всего</t>
  </si>
  <si>
    <t>4.1.</t>
  </si>
  <si>
    <t>Операционные расходы 
(подконтрольные расходы)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</si>
  <si>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</si>
  <si>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</si>
  <si>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</si>
  <si>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</si>
  <si>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</si>
  <si>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Неподконтрольные расходы, 
за исключением указанных в п.5.3.</t>
  </si>
  <si>
    <t>4.3.</t>
  </si>
  <si>
    <t>Выпадающие/излишние доходы/расходы
прошлых лет</t>
  </si>
  <si>
    <t>4.4.</t>
  </si>
  <si>
    <t>Инвестиции,
осуществляемые за счет тарифных источников (дополнительно указать реквизиты приказа, кем утверждена)</t>
  </si>
  <si>
    <t>4.4.1.</t>
  </si>
  <si>
    <t>Реквизиты
инвест.программы (кем утверждена, дата утверждения, номер приказа)</t>
  </si>
  <si>
    <t>Справочно:</t>
  </si>
  <si>
    <t>Объем условных единиц</t>
  </si>
  <si>
    <t>у.е.</t>
  </si>
  <si>
    <t>Операционные расходы на
условную единицу</t>
  </si>
  <si>
    <t>тыс.
руб/у.е.</t>
  </si>
  <si>
    <t>Показатели численности
персонала и фонда оплаты труда по регулируемым видам деятельности</t>
  </si>
  <si>
    <t>5.1.</t>
  </si>
  <si>
    <t>Среднесписочная численность
персонала</t>
  </si>
  <si>
    <t>чел.</t>
  </si>
  <si>
    <t>5.2.</t>
  </si>
  <si>
    <t>Среднемесячная заработная 
плата на одного работника</t>
  </si>
  <si>
    <t>тыс.
руб./чел.</t>
  </si>
  <si>
    <t>Уставный капитал
(складочный капитал, уставный фонд, вклады товарищей)</t>
  </si>
  <si>
    <t>Анализ финансовой устойчивости
по величине излишка (недостатка) собственных оборотных средств</t>
  </si>
  <si>
    <t>(I) базовый период - год предшествующий расчетному периоду регулирования</t>
  </si>
  <si>
    <t>М.П.</t>
  </si>
  <si>
    <t>В.Л.Немченя</t>
  </si>
  <si>
    <t>Опись предоставляемых документов и материалов для установления тарифов на услуги по передаче электрической энергии</t>
  </si>
  <si>
    <t>№ п/п</t>
  </si>
  <si>
    <t>Наименование
документов и материалов</t>
  </si>
  <si>
    <t>Документы, представленные 
в бумажном виде</t>
  </si>
  <si>
    <t>№ листа</t>
  </si>
  <si>
    <t>Кол-во 
листов</t>
  </si>
  <si>
    <t>Документы, предоставленные
 по системе ЕИАС</t>
  </si>
  <si>
    <t>Наименование
файла</t>
  </si>
  <si>
    <t>Тип файла</t>
  </si>
  <si>
    <t>Дата 
отправки</t>
  </si>
  <si>
    <t>Документы, предоставленные
в электронном виде</t>
  </si>
  <si>
    <t>2015 год</t>
  </si>
  <si>
    <t>2016 год</t>
  </si>
  <si>
    <t>2017 год</t>
  </si>
  <si>
    <t>2018 год</t>
  </si>
  <si>
    <t>2019 год</t>
  </si>
  <si>
    <t>---</t>
  </si>
  <si>
    <t>Соглашение о 
реализации инвестиционной программы от 30.12.2013 г. Министерство ТЭК и ЖКХ Архангельской области</t>
  </si>
  <si>
    <t>Баланс электрической энергии
по сетям ВН, СН1, СНII и НН по ЭСО (таблица П1.4.)</t>
  </si>
  <si>
    <t>Ожидаемое</t>
  </si>
  <si>
    <t>Утвержденные показатели</t>
  </si>
  <si>
    <t>Соглашение о 
реализации инвестиционной программы от 2014 г. Министерство ТЭК и ЖКХ Архангельской области</t>
  </si>
  <si>
    <t>Фактические 
показатели за год, предшествующий базовому периоду
2014 год</t>
  </si>
  <si>
    <t>Утверждена директором ООО "Транс-Электро" Немченя В.Л. 01.02.2015г.</t>
  </si>
  <si>
    <t>на 2016 год</t>
  </si>
  <si>
    <t>(315)</t>
  </si>
  <si>
    <t>Баланс электрической мощности</t>
  </si>
  <si>
    <t>Бухгалтерская и статистическая отчетность за предшествующий период регулирования</t>
  </si>
  <si>
    <t>Расчет полезного отпуска электрической энергии</t>
  </si>
  <si>
    <t>Основоные показатели деятельности организаций, относящимся к субъектам естественных монополий</t>
  </si>
  <si>
    <t>Инвестиционная программа</t>
  </si>
  <si>
    <t>Программа энергосбережения и энергоэффективности</t>
  </si>
  <si>
    <t>Справка о наличии официального сайта</t>
  </si>
  <si>
    <t>Отчетность, содержащая данные раздельного учета</t>
  </si>
  <si>
    <t>Информация о суммарной установленной мощноститрансформаторов и протяженности линий электропередач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</si>
</sst>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se29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workbookViewId="0">
      <selection activeCell="A28" sqref="A28"/>
    </sheetView>
  </sheetViews>
  <sheetFormatPr defaultRowHeight="15"/>
  <cols>
    <col min="1" max="1" width="30.28515625" style="1" customWidth="1"/>
    <col min="2" max="2" width="52.85546875" style="1" customWidth="1"/>
    <col min="3" max="44" width="9.140625" style="1"/>
  </cols>
  <sheetData>
    <row r="1" spans="1:2">
      <c r="A1" s="37" t="s">
        <v>20</v>
      </c>
      <c r="B1" s="37"/>
    </row>
    <row r="2" spans="1:2">
      <c r="A2" s="38" t="s">
        <v>21</v>
      </c>
      <c r="B2" s="38"/>
    </row>
    <row r="3" spans="1:2">
      <c r="A3" s="37" t="s">
        <v>115</v>
      </c>
      <c r="B3" s="37"/>
    </row>
    <row r="4" spans="1:2">
      <c r="A4" s="39" t="s">
        <v>22</v>
      </c>
      <c r="B4" s="39"/>
    </row>
    <row r="5" spans="1:2">
      <c r="A5" s="40" t="s">
        <v>23</v>
      </c>
      <c r="B5" s="40"/>
    </row>
    <row r="6" spans="1:2">
      <c r="A6" s="6"/>
      <c r="B6" s="6"/>
    </row>
    <row r="7" spans="1:2">
      <c r="A7" s="2" t="s">
        <v>0</v>
      </c>
    </row>
    <row r="9" spans="1:2">
      <c r="A9" s="36" t="s">
        <v>18</v>
      </c>
      <c r="B9" s="36"/>
    </row>
    <row r="10" spans="1:2">
      <c r="A10" s="3" t="s">
        <v>1</v>
      </c>
      <c r="B10" s="4" t="s">
        <v>12</v>
      </c>
    </row>
    <row r="11" spans="1:2">
      <c r="A11" s="3" t="s">
        <v>2</v>
      </c>
      <c r="B11" s="4" t="s">
        <v>13</v>
      </c>
    </row>
    <row r="12" spans="1:2">
      <c r="A12" s="3" t="s">
        <v>3</v>
      </c>
      <c r="B12" s="4" t="s">
        <v>13</v>
      </c>
    </row>
    <row r="13" spans="1:2">
      <c r="A13" s="3" t="s">
        <v>4</v>
      </c>
      <c r="B13" s="4">
        <v>2901121163</v>
      </c>
    </row>
    <row r="14" spans="1:2">
      <c r="A14" s="3" t="s">
        <v>5</v>
      </c>
      <c r="B14" s="4" t="s">
        <v>14</v>
      </c>
    </row>
    <row r="15" spans="1:2">
      <c r="A15" s="36" t="s">
        <v>19</v>
      </c>
      <c r="B15" s="36"/>
    </row>
    <row r="16" spans="1:2">
      <c r="A16" s="3" t="s">
        <v>6</v>
      </c>
      <c r="B16" s="4" t="s">
        <v>12</v>
      </c>
    </row>
    <row r="17" spans="1:2">
      <c r="A17" s="3" t="s">
        <v>2</v>
      </c>
      <c r="B17" s="4" t="s">
        <v>13</v>
      </c>
    </row>
    <row r="18" spans="1:2">
      <c r="A18" s="3" t="s">
        <v>3</v>
      </c>
      <c r="B18" s="4" t="s">
        <v>13</v>
      </c>
    </row>
    <row r="19" spans="1:2">
      <c r="A19" s="3" t="s">
        <v>7</v>
      </c>
      <c r="B19" s="5" t="s">
        <v>15</v>
      </c>
    </row>
    <row r="20" spans="1:2">
      <c r="A20" s="3" t="s">
        <v>8</v>
      </c>
      <c r="B20" s="4" t="s">
        <v>16</v>
      </c>
    </row>
    <row r="21" spans="1:2">
      <c r="A21" s="3" t="s">
        <v>9</v>
      </c>
      <c r="B21" s="4" t="s">
        <v>17</v>
      </c>
    </row>
    <row r="22" spans="1:2">
      <c r="A22" s="3" t="s">
        <v>10</v>
      </c>
      <c r="B22" s="4" t="s">
        <v>14</v>
      </c>
    </row>
    <row r="23" spans="1:2">
      <c r="A23" s="3" t="s">
        <v>4</v>
      </c>
      <c r="B23" s="4">
        <v>2901121163</v>
      </c>
    </row>
    <row r="24" spans="1:2">
      <c r="A24" s="3" t="s">
        <v>11</v>
      </c>
      <c r="B24" s="4">
        <v>290101001</v>
      </c>
    </row>
  </sheetData>
  <mergeCells count="7">
    <mergeCell ref="A9:B9"/>
    <mergeCell ref="A15:B15"/>
    <mergeCell ref="A1:B1"/>
    <mergeCell ref="A2:B2"/>
    <mergeCell ref="A3:B3"/>
    <mergeCell ref="A4:B4"/>
    <mergeCell ref="A5:B5"/>
  </mergeCells>
  <hyperlinks>
    <hyperlink ref="B1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85" zoomScaleNormal="85" workbookViewId="0">
      <pane ySplit="4" topLeftCell="A38" activePane="bottomLeft" state="frozen"/>
      <selection pane="bottomLeft" activeCell="G45" sqref="G45:I45"/>
    </sheetView>
  </sheetViews>
  <sheetFormatPr defaultRowHeight="15"/>
  <cols>
    <col min="1" max="1" width="5.85546875" style="1" customWidth="1"/>
    <col min="2" max="2" width="30.7109375" style="1" customWidth="1"/>
    <col min="3" max="3" width="10" style="7" customWidth="1"/>
    <col min="4" max="4" width="17.28515625" style="7" customWidth="1"/>
    <col min="5" max="9" width="19.42578125" style="7" customWidth="1"/>
    <col min="10" max="10" width="18.28515625" style="7" customWidth="1"/>
    <col min="11" max="25" width="9.140625" style="1"/>
  </cols>
  <sheetData>
    <row r="1" spans="1:10">
      <c r="A1" s="2" t="s">
        <v>24</v>
      </c>
    </row>
    <row r="3" spans="1:10" ht="35.25" customHeight="1">
      <c r="A3" s="43" t="s">
        <v>25</v>
      </c>
      <c r="B3" s="41" t="s">
        <v>26</v>
      </c>
      <c r="C3" s="42" t="s">
        <v>27</v>
      </c>
      <c r="D3" s="41" t="s">
        <v>113</v>
      </c>
      <c r="E3" s="41" t="s">
        <v>102</v>
      </c>
      <c r="F3" s="41"/>
      <c r="G3" s="42"/>
      <c r="H3" s="42"/>
      <c r="I3" s="42"/>
      <c r="J3" s="42"/>
    </row>
    <row r="4" spans="1:10" ht="45" customHeight="1">
      <c r="A4" s="44"/>
      <c r="B4" s="41"/>
      <c r="C4" s="42"/>
      <c r="D4" s="41"/>
      <c r="E4" s="30" t="s">
        <v>111</v>
      </c>
      <c r="F4" s="30" t="s">
        <v>110</v>
      </c>
      <c r="G4" s="18" t="s">
        <v>103</v>
      </c>
      <c r="H4" s="18" t="s">
        <v>104</v>
      </c>
      <c r="I4" s="18" t="s">
        <v>105</v>
      </c>
      <c r="J4" s="18" t="s">
        <v>106</v>
      </c>
    </row>
    <row r="5" spans="1:10" ht="28.5">
      <c r="A5" s="12">
        <v>1</v>
      </c>
      <c r="B5" s="13" t="s">
        <v>28</v>
      </c>
      <c r="C5" s="10"/>
      <c r="D5" s="10"/>
      <c r="E5" s="10"/>
      <c r="F5" s="31"/>
      <c r="G5" s="17"/>
      <c r="H5" s="17"/>
      <c r="I5" s="17"/>
      <c r="J5" s="10"/>
    </row>
    <row r="6" spans="1:10">
      <c r="A6" s="10" t="s">
        <v>30</v>
      </c>
      <c r="B6" s="14" t="s">
        <v>29</v>
      </c>
      <c r="C6" s="10" t="s">
        <v>42</v>
      </c>
      <c r="D6" s="19">
        <f>85580*0.835</f>
        <v>71459.3</v>
      </c>
      <c r="E6" s="31"/>
      <c r="F6" s="48">
        <v>80386</v>
      </c>
      <c r="G6" s="17">
        <v>88425</v>
      </c>
      <c r="H6" s="17">
        <v>97267</v>
      </c>
      <c r="I6" s="17">
        <v>106994</v>
      </c>
      <c r="J6" s="10">
        <v>117693</v>
      </c>
    </row>
    <row r="7" spans="1:10">
      <c r="A7" s="10" t="s">
        <v>31</v>
      </c>
      <c r="B7" s="14" t="s">
        <v>43</v>
      </c>
      <c r="C7" s="10" t="s">
        <v>42</v>
      </c>
      <c r="D7" s="54" t="s">
        <v>116</v>
      </c>
      <c r="E7" s="31"/>
      <c r="F7" s="48">
        <v>6014</v>
      </c>
      <c r="G7" s="17">
        <v>6435</v>
      </c>
      <c r="H7" s="17">
        <v>6886</v>
      </c>
      <c r="I7" s="17">
        <v>7368</v>
      </c>
      <c r="J7" s="10">
        <v>7884</v>
      </c>
    </row>
    <row r="8" spans="1:10" ht="30" customHeight="1">
      <c r="A8" s="10" t="s">
        <v>32</v>
      </c>
      <c r="B8" s="15" t="s">
        <v>44</v>
      </c>
      <c r="C8" s="10" t="s">
        <v>42</v>
      </c>
      <c r="D8" s="33"/>
      <c r="E8" s="31"/>
      <c r="F8" s="49">
        <v>4886.1620000000003</v>
      </c>
      <c r="G8" s="27">
        <v>5304.3180000000002</v>
      </c>
      <c r="H8" s="27">
        <v>5889.2280000000001</v>
      </c>
      <c r="I8" s="27">
        <v>6133.9139999999998</v>
      </c>
      <c r="J8" s="27">
        <v>6633.6220000000003</v>
      </c>
    </row>
    <row r="9" spans="1:10">
      <c r="A9" s="10" t="s">
        <v>33</v>
      </c>
      <c r="B9" s="14" t="s">
        <v>45</v>
      </c>
      <c r="C9" s="10" t="s">
        <v>42</v>
      </c>
      <c r="D9" s="27">
        <f>18*0.835</f>
        <v>15.03</v>
      </c>
      <c r="E9" s="31"/>
      <c r="F9" s="48">
        <v>4812</v>
      </c>
      <c r="G9" s="17">
        <v>5148</v>
      </c>
      <c r="H9" s="17">
        <v>5509</v>
      </c>
      <c r="I9" s="17">
        <v>5894</v>
      </c>
      <c r="J9" s="10">
        <v>6307</v>
      </c>
    </row>
    <row r="10" spans="1:10" ht="28.5">
      <c r="A10" s="12">
        <v>2</v>
      </c>
      <c r="B10" s="13" t="s">
        <v>46</v>
      </c>
      <c r="C10" s="10"/>
      <c r="D10" s="10"/>
      <c r="E10" s="31"/>
      <c r="F10" s="48"/>
      <c r="G10" s="17"/>
      <c r="H10" s="17"/>
      <c r="I10" s="17"/>
      <c r="J10" s="10"/>
    </row>
    <row r="11" spans="1:10" ht="75">
      <c r="A11" s="10" t="s">
        <v>34</v>
      </c>
      <c r="B11" s="15" t="s">
        <v>47</v>
      </c>
      <c r="C11" s="10" t="s">
        <v>48</v>
      </c>
      <c r="D11" s="19">
        <f>D7/D6*100</f>
        <v>-0.44081036338167318</v>
      </c>
      <c r="E11" s="19" t="e">
        <f>E7/E6*100</f>
        <v>#DIV/0!</v>
      </c>
      <c r="F11" s="50">
        <f>F7/F6*100</f>
        <v>7.4814022342198889</v>
      </c>
      <c r="G11" s="19">
        <f t="shared" ref="G11:J11" si="0">G7/G6*100</f>
        <v>7.2773536895674296</v>
      </c>
      <c r="H11" s="19">
        <f t="shared" si="0"/>
        <v>7.0794822498894794</v>
      </c>
      <c r="I11" s="19">
        <f t="shared" si="0"/>
        <v>6.8863674598575617</v>
      </c>
      <c r="J11" s="19">
        <f t="shared" si="0"/>
        <v>6.6987841247992659</v>
      </c>
    </row>
    <row r="12" spans="1:10" ht="42.75">
      <c r="A12" s="12">
        <v>3</v>
      </c>
      <c r="B12" s="13" t="s">
        <v>49</v>
      </c>
      <c r="C12" s="10"/>
      <c r="D12" s="10"/>
      <c r="E12" s="10"/>
      <c r="F12" s="48"/>
      <c r="G12" s="17"/>
      <c r="H12" s="17"/>
      <c r="I12" s="17"/>
      <c r="J12" s="10"/>
    </row>
    <row r="13" spans="1:10">
      <c r="A13" s="10" t="s">
        <v>35</v>
      </c>
      <c r="B13" s="14" t="s">
        <v>50</v>
      </c>
      <c r="C13" s="10" t="s">
        <v>51</v>
      </c>
      <c r="D13" s="23">
        <v>3.7280000000000002</v>
      </c>
      <c r="E13" s="23">
        <v>4.1779999999999999</v>
      </c>
      <c r="F13" s="48">
        <v>4.2140000000000004</v>
      </c>
      <c r="G13" s="17">
        <v>4.407</v>
      </c>
      <c r="H13" s="21">
        <v>4.53</v>
      </c>
      <c r="I13" s="17">
        <v>4.6909999999999998</v>
      </c>
      <c r="J13" s="10">
        <v>4.8609999999999998</v>
      </c>
    </row>
    <row r="14" spans="1:10" ht="30">
      <c r="A14" s="10" t="s">
        <v>36</v>
      </c>
      <c r="B14" s="15" t="s">
        <v>52</v>
      </c>
      <c r="C14" s="10" t="s">
        <v>53</v>
      </c>
      <c r="D14" s="23">
        <v>32.212000000000003</v>
      </c>
      <c r="E14" s="23">
        <v>36.122</v>
      </c>
      <c r="F14" s="48">
        <v>36.401000000000003</v>
      </c>
      <c r="G14" s="17">
        <v>38.079000000000001</v>
      </c>
      <c r="H14" s="21">
        <v>39.140999999999998</v>
      </c>
      <c r="I14" s="21">
        <v>40.53</v>
      </c>
      <c r="J14" s="17">
        <v>42.003999999999998</v>
      </c>
    </row>
    <row r="15" spans="1:10" ht="45">
      <c r="A15" s="10" t="s">
        <v>37</v>
      </c>
      <c r="B15" s="15" t="s">
        <v>56</v>
      </c>
      <c r="C15" s="10" t="s">
        <v>53</v>
      </c>
      <c r="D15" s="23">
        <v>11.173999999999999</v>
      </c>
      <c r="E15" s="23">
        <v>14.337</v>
      </c>
      <c r="F15" s="48">
        <v>14.726000000000001</v>
      </c>
      <c r="G15" s="17">
        <v>15.443</v>
      </c>
      <c r="H15" s="17">
        <v>15.866</v>
      </c>
      <c r="I15" s="17">
        <v>16.428000000000001</v>
      </c>
      <c r="J15" s="10">
        <v>17.021000000000001</v>
      </c>
    </row>
    <row r="16" spans="1:10" ht="75">
      <c r="A16" s="10" t="s">
        <v>38</v>
      </c>
      <c r="B16" s="15" t="s">
        <v>54</v>
      </c>
      <c r="C16" s="10" t="s">
        <v>48</v>
      </c>
      <c r="D16" s="20" t="s">
        <v>107</v>
      </c>
      <c r="E16" s="20" t="s">
        <v>107</v>
      </c>
      <c r="F16" s="20" t="s">
        <v>107</v>
      </c>
      <c r="G16" s="20" t="s">
        <v>107</v>
      </c>
      <c r="H16" s="20" t="s">
        <v>107</v>
      </c>
      <c r="I16" s="20" t="s">
        <v>107</v>
      </c>
      <c r="J16" s="20" t="s">
        <v>107</v>
      </c>
    </row>
    <row r="17" spans="1:12" ht="60">
      <c r="A17" s="10" t="s">
        <v>39</v>
      </c>
      <c r="B17" s="15" t="s">
        <v>55</v>
      </c>
      <c r="C17" s="10"/>
      <c r="D17" s="14" t="s">
        <v>114</v>
      </c>
      <c r="E17" s="10"/>
      <c r="F17" s="31"/>
      <c r="G17" s="17"/>
      <c r="H17" s="17"/>
      <c r="I17" s="17"/>
      <c r="J17" s="10"/>
    </row>
    <row r="18" spans="1:12" ht="60">
      <c r="A18" s="10" t="s">
        <v>40</v>
      </c>
      <c r="B18" s="15" t="s">
        <v>57</v>
      </c>
      <c r="C18" s="10" t="s">
        <v>58</v>
      </c>
      <c r="D18" s="20" t="s">
        <v>107</v>
      </c>
      <c r="E18" s="20" t="s">
        <v>107</v>
      </c>
      <c r="F18" s="20"/>
      <c r="G18" s="20" t="s">
        <v>107</v>
      </c>
      <c r="H18" s="20" t="s">
        <v>107</v>
      </c>
      <c r="I18" s="20" t="s">
        <v>107</v>
      </c>
      <c r="J18" s="20" t="s">
        <v>107</v>
      </c>
    </row>
    <row r="19" spans="1:12" ht="57">
      <c r="A19" s="12">
        <v>4</v>
      </c>
      <c r="B19" s="13" t="s">
        <v>59</v>
      </c>
      <c r="C19" s="10" t="s">
        <v>42</v>
      </c>
      <c r="D19" s="19">
        <f>D21+D26+D27+D28</f>
        <v>20770.260000000002</v>
      </c>
      <c r="E19" s="22">
        <f>E21+E26+E27+E28</f>
        <v>17273.54</v>
      </c>
      <c r="F19" s="50">
        <f>F21+F26+F27+F28</f>
        <v>34975.47</v>
      </c>
      <c r="G19" s="19">
        <f t="shared" ref="G19:J19" si="1">G21+G26+G27+G28</f>
        <v>37184.937360000004</v>
      </c>
      <c r="H19" s="19">
        <f t="shared" si="1"/>
        <v>39400.480865320002</v>
      </c>
      <c r="I19" s="19">
        <f t="shared" si="1"/>
        <v>41523.279299898357</v>
      </c>
      <c r="J19" s="19">
        <f t="shared" si="1"/>
        <v>44992.367243290144</v>
      </c>
    </row>
    <row r="20" spans="1:12">
      <c r="A20" s="10"/>
      <c r="B20" s="14" t="s">
        <v>41</v>
      </c>
      <c r="C20" s="10"/>
      <c r="D20" s="10"/>
      <c r="E20" s="10"/>
      <c r="F20" s="48"/>
      <c r="G20" s="17"/>
      <c r="H20" s="17"/>
      <c r="I20" s="17"/>
      <c r="J20" s="10"/>
    </row>
    <row r="21" spans="1:12" ht="30">
      <c r="A21" s="10" t="s">
        <v>60</v>
      </c>
      <c r="B21" s="15" t="s">
        <v>61</v>
      </c>
      <c r="C21" s="10" t="s">
        <v>42</v>
      </c>
      <c r="D21" s="33">
        <f>D23+D24+D25</f>
        <v>13317.890000000001</v>
      </c>
      <c r="E21" s="33">
        <f t="shared" ref="E21" si="2">E23+E24+E25</f>
        <v>9330.9500000000007</v>
      </c>
      <c r="F21" s="50">
        <f>F23+F24+F25</f>
        <v>28568.43</v>
      </c>
      <c r="G21" s="19">
        <f t="shared" ref="G21:J21" si="3">G23+G24+G25</f>
        <v>29825.440920000001</v>
      </c>
      <c r="H21" s="19">
        <f t="shared" si="3"/>
        <v>31137.76032048</v>
      </c>
      <c r="I21" s="19">
        <f t="shared" si="3"/>
        <v>32507.82177458112</v>
      </c>
      <c r="J21" s="19">
        <f t="shared" si="3"/>
        <v>33938.16593266269</v>
      </c>
    </row>
    <row r="22" spans="1:12">
      <c r="A22" s="10"/>
      <c r="B22" s="14" t="s">
        <v>62</v>
      </c>
      <c r="C22" s="10"/>
      <c r="D22" s="10"/>
      <c r="E22" s="10"/>
      <c r="F22" s="48"/>
      <c r="G22" s="17"/>
      <c r="H22" s="17"/>
      <c r="I22" s="17"/>
      <c r="J22" s="10"/>
    </row>
    <row r="23" spans="1:12">
      <c r="A23" s="10"/>
      <c r="B23" s="14" t="s">
        <v>63</v>
      </c>
      <c r="C23" s="10"/>
      <c r="D23" s="19">
        <v>5429.28</v>
      </c>
      <c r="E23" s="10">
        <v>5485.95</v>
      </c>
      <c r="F23" s="51">
        <v>11722</v>
      </c>
      <c r="G23" s="33">
        <f>F23*1.044</f>
        <v>12237.768</v>
      </c>
      <c r="H23" s="33">
        <f t="shared" ref="H23:J23" si="4">G23*1.044</f>
        <v>12776.229792</v>
      </c>
      <c r="I23" s="33">
        <f t="shared" si="4"/>
        <v>13338.383902848</v>
      </c>
      <c r="J23" s="33">
        <f t="shared" si="4"/>
        <v>13925.272794573311</v>
      </c>
    </row>
    <row r="24" spans="1:12">
      <c r="A24" s="10"/>
      <c r="B24" s="14" t="s">
        <v>64</v>
      </c>
      <c r="C24" s="10"/>
      <c r="D24" s="10">
        <f>3416.88+716.31</f>
        <v>4133.1900000000005</v>
      </c>
      <c r="E24" s="19">
        <f>451.74+897.97</f>
        <v>1349.71</v>
      </c>
      <c r="F24" s="51">
        <f>9832.97+1786.35</f>
        <v>11619.32</v>
      </c>
      <c r="G24" s="33">
        <f>F24*1.044</f>
        <v>12130.57008</v>
      </c>
      <c r="H24" s="33">
        <f t="shared" ref="H24:J24" si="5">G24*1.044</f>
        <v>12664.315163519999</v>
      </c>
      <c r="I24" s="33">
        <f t="shared" si="5"/>
        <v>13221.54503071488</v>
      </c>
      <c r="J24" s="33">
        <f t="shared" si="5"/>
        <v>13803.293012066335</v>
      </c>
      <c r="L24" s="1">
        <v>2</v>
      </c>
    </row>
    <row r="25" spans="1:12">
      <c r="A25" s="10"/>
      <c r="B25" s="14" t="s">
        <v>65</v>
      </c>
      <c r="C25" s="10"/>
      <c r="D25" s="19">
        <f>3634.89+120.53</f>
        <v>3755.42</v>
      </c>
      <c r="E25" s="10">
        <f>818.09+1677.2</f>
        <v>2495.29</v>
      </c>
      <c r="F25" s="52">
        <f>5098.57+128.54</f>
        <v>5227.1099999999997</v>
      </c>
      <c r="G25" s="33">
        <f>F25*1.044</f>
        <v>5457.1028399999996</v>
      </c>
      <c r="H25" s="33">
        <f t="shared" ref="H25:J25" si="6">G25*1.044</f>
        <v>5697.2153649599995</v>
      </c>
      <c r="I25" s="33">
        <f t="shared" si="6"/>
        <v>5947.8928410182398</v>
      </c>
      <c r="J25" s="33">
        <f t="shared" si="6"/>
        <v>6209.6001260230423</v>
      </c>
    </row>
    <row r="26" spans="1:12" ht="45">
      <c r="A26" s="10" t="s">
        <v>66</v>
      </c>
      <c r="B26" s="15" t="s">
        <v>67</v>
      </c>
      <c r="C26" s="10" t="s">
        <v>42</v>
      </c>
      <c r="D26" s="23">
        <v>6239.37</v>
      </c>
      <c r="E26" s="10">
        <v>5537.86</v>
      </c>
      <c r="F26" s="50">
        <v>4932.04</v>
      </c>
      <c r="G26" s="19">
        <f>F26*1.111</f>
        <v>5479.4964399999999</v>
      </c>
      <c r="H26" s="19">
        <f t="shared" ref="H26:J26" si="7">G26*1.111</f>
        <v>6087.72054484</v>
      </c>
      <c r="I26" s="19">
        <f t="shared" si="7"/>
        <v>6763.4575253172397</v>
      </c>
      <c r="J26" s="19">
        <f t="shared" si="7"/>
        <v>7514.2013106274535</v>
      </c>
    </row>
    <row r="27" spans="1:12" ht="45">
      <c r="A27" s="10" t="s">
        <v>68</v>
      </c>
      <c r="B27" s="15" t="s">
        <v>69</v>
      </c>
      <c r="C27" s="10" t="s">
        <v>42</v>
      </c>
      <c r="D27" s="23"/>
      <c r="E27" s="10">
        <v>929.73</v>
      </c>
      <c r="F27" s="48"/>
      <c r="G27" s="17"/>
      <c r="H27" s="17"/>
      <c r="I27" s="17"/>
      <c r="J27" s="10"/>
    </row>
    <row r="28" spans="1:12" ht="90">
      <c r="A28" s="10" t="s">
        <v>70</v>
      </c>
      <c r="B28" s="15" t="s">
        <v>71</v>
      </c>
      <c r="C28" s="10" t="s">
        <v>42</v>
      </c>
      <c r="D28" s="23">
        <v>1213</v>
      </c>
      <c r="E28" s="10">
        <v>1475</v>
      </c>
      <c r="F28" s="48">
        <v>1475</v>
      </c>
      <c r="G28" s="17">
        <v>1880</v>
      </c>
      <c r="H28" s="17">
        <v>2175</v>
      </c>
      <c r="I28" s="17">
        <v>2252</v>
      </c>
      <c r="J28" s="10">
        <v>3540</v>
      </c>
    </row>
    <row r="29" spans="1:12" ht="73.5" customHeight="1">
      <c r="A29" s="10" t="s">
        <v>72</v>
      </c>
      <c r="B29" s="15" t="s">
        <v>73</v>
      </c>
      <c r="C29" s="10"/>
      <c r="D29" s="35" t="s">
        <v>108</v>
      </c>
      <c r="E29" s="45" t="s">
        <v>112</v>
      </c>
      <c r="F29" s="46"/>
      <c r="G29" s="46"/>
      <c r="H29" s="46"/>
      <c r="I29" s="46"/>
      <c r="J29" s="47"/>
    </row>
    <row r="30" spans="1:12">
      <c r="A30" s="10"/>
      <c r="B30" s="16" t="s">
        <v>74</v>
      </c>
      <c r="C30" s="10"/>
      <c r="D30" s="10"/>
      <c r="E30" s="10"/>
      <c r="F30" s="31"/>
      <c r="G30" s="17"/>
      <c r="H30" s="17"/>
      <c r="I30" s="17"/>
      <c r="J30" s="10"/>
    </row>
    <row r="31" spans="1:12">
      <c r="A31" s="10"/>
      <c r="B31" s="14" t="s">
        <v>75</v>
      </c>
      <c r="C31" s="10" t="s">
        <v>76</v>
      </c>
      <c r="D31" s="33">
        <v>699.3</v>
      </c>
      <c r="E31" s="23">
        <v>699.28</v>
      </c>
      <c r="F31" s="53">
        <v>716.9</v>
      </c>
      <c r="G31" s="28">
        <f>F31*1.03</f>
        <v>738.40700000000004</v>
      </c>
      <c r="H31" s="28">
        <f t="shared" ref="H31:J31" si="8">G31*1.03</f>
        <v>760.55921000000001</v>
      </c>
      <c r="I31" s="28">
        <f t="shared" si="8"/>
        <v>783.37598630000002</v>
      </c>
      <c r="J31" s="28">
        <f t="shared" si="8"/>
        <v>806.877265889</v>
      </c>
    </row>
    <row r="32" spans="1:12" ht="30">
      <c r="A32" s="3"/>
      <c r="B32" s="15" t="s">
        <v>77</v>
      </c>
      <c r="C32" s="11" t="s">
        <v>78</v>
      </c>
      <c r="D32" s="33">
        <f>D19/D31</f>
        <v>29.701501501501507</v>
      </c>
      <c r="E32" s="33">
        <v>24.7</v>
      </c>
      <c r="F32" s="50">
        <f>F19/F31</f>
        <v>48.787097224159581</v>
      </c>
      <c r="G32" s="19">
        <f t="shared" ref="G32:J32" si="9">G19/G31</f>
        <v>50.358321846894739</v>
      </c>
      <c r="H32" s="19">
        <f t="shared" si="9"/>
        <v>51.804620004956618</v>
      </c>
      <c r="I32" s="19">
        <f t="shared" si="9"/>
        <v>53.005555475371295</v>
      </c>
      <c r="J32" s="19">
        <f t="shared" si="9"/>
        <v>55.761104129905711</v>
      </c>
    </row>
    <row r="33" spans="1:12" ht="57">
      <c r="A33" s="12">
        <v>5</v>
      </c>
      <c r="B33" s="13" t="s">
        <v>79</v>
      </c>
      <c r="C33" s="10"/>
      <c r="D33" s="10"/>
      <c r="E33" s="10"/>
      <c r="F33" s="48"/>
      <c r="G33" s="17"/>
      <c r="H33" s="17"/>
      <c r="I33" s="17"/>
      <c r="J33" s="10"/>
    </row>
    <row r="34" spans="1:12" ht="30">
      <c r="A34" s="10" t="s">
        <v>80</v>
      </c>
      <c r="B34" s="15" t="s">
        <v>81</v>
      </c>
      <c r="C34" s="10" t="s">
        <v>82</v>
      </c>
      <c r="D34" s="10">
        <v>33</v>
      </c>
      <c r="E34" s="10"/>
      <c r="F34" s="48">
        <v>40</v>
      </c>
      <c r="G34" s="17">
        <v>40</v>
      </c>
      <c r="H34" s="17">
        <v>40</v>
      </c>
      <c r="I34" s="17">
        <v>40</v>
      </c>
      <c r="J34" s="10">
        <v>40</v>
      </c>
    </row>
    <row r="35" spans="1:12" ht="30">
      <c r="A35" s="10" t="s">
        <v>83</v>
      </c>
      <c r="B35" s="15" t="s">
        <v>84</v>
      </c>
      <c r="C35" s="11" t="s">
        <v>85</v>
      </c>
      <c r="D35" s="33">
        <f>9532.446/1000</f>
        <v>9.5324460000000002</v>
      </c>
      <c r="E35" s="10"/>
      <c r="F35" s="48">
        <f>49819/1000</f>
        <v>49.819000000000003</v>
      </c>
      <c r="G35" s="17">
        <f>54800/1000</f>
        <v>54.8</v>
      </c>
      <c r="H35" s="17">
        <f>60280/1000</f>
        <v>60.28</v>
      </c>
      <c r="I35" s="17">
        <f>66308/1000</f>
        <v>66.308000000000007</v>
      </c>
      <c r="J35" s="10">
        <f>72939/1000</f>
        <v>72.938999999999993</v>
      </c>
    </row>
    <row r="36" spans="1:12">
      <c r="A36" s="10"/>
      <c r="B36" s="16" t="s">
        <v>74</v>
      </c>
      <c r="C36" s="10"/>
      <c r="D36" s="10"/>
      <c r="E36" s="10"/>
      <c r="F36" s="48"/>
      <c r="G36" s="17"/>
      <c r="H36" s="17"/>
      <c r="I36" s="17"/>
      <c r="J36" s="10"/>
    </row>
    <row r="37" spans="1:12" ht="45">
      <c r="A37" s="10"/>
      <c r="B37" s="15" t="s">
        <v>86</v>
      </c>
      <c r="C37" s="10" t="s">
        <v>42</v>
      </c>
      <c r="D37" s="10">
        <v>10</v>
      </c>
      <c r="E37" s="10">
        <v>10</v>
      </c>
      <c r="F37" s="48">
        <v>10</v>
      </c>
      <c r="G37" s="24">
        <v>10</v>
      </c>
      <c r="H37" s="24">
        <v>10</v>
      </c>
      <c r="I37" s="24">
        <v>10</v>
      </c>
      <c r="J37" s="24">
        <v>10</v>
      </c>
    </row>
    <row r="38" spans="1:12" ht="75">
      <c r="A38" s="10"/>
      <c r="B38" s="15" t="s">
        <v>87</v>
      </c>
      <c r="C38" s="10"/>
      <c r="D38" s="10"/>
      <c r="E38" s="10"/>
      <c r="F38" s="31"/>
      <c r="G38" s="17"/>
      <c r="H38" s="17"/>
      <c r="I38" s="17"/>
      <c r="J38" s="10"/>
    </row>
    <row r="39" spans="1:12">
      <c r="A39" s="7"/>
      <c r="B39" s="8" t="s">
        <v>88</v>
      </c>
    </row>
    <row r="40" spans="1:12">
      <c r="A40" s="7"/>
      <c r="B40" s="8"/>
    </row>
    <row r="41" spans="1:12">
      <c r="A41" s="7"/>
      <c r="B41" s="8"/>
    </row>
    <row r="42" spans="1:12">
      <c r="A42" s="7"/>
      <c r="B42" s="8"/>
    </row>
    <row r="43" spans="1:12">
      <c r="A43" s="7"/>
      <c r="B43" s="8"/>
    </row>
    <row r="44" spans="1:12">
      <c r="A44" s="7"/>
      <c r="B44" s="8"/>
    </row>
    <row r="45" spans="1:12">
      <c r="A45" s="7"/>
      <c r="B45" s="8" t="s">
        <v>89</v>
      </c>
      <c r="D45" s="26"/>
      <c r="E45" s="26"/>
      <c r="F45" s="32"/>
      <c r="G45" s="9"/>
      <c r="H45" s="9"/>
      <c r="I45" s="9"/>
      <c r="J45" s="8" t="s">
        <v>90</v>
      </c>
    </row>
    <row r="46" spans="1:12">
      <c r="A46" s="7"/>
      <c r="B46" s="8"/>
    </row>
    <row r="47" spans="1:12">
      <c r="A47" s="7"/>
      <c r="B47" s="8"/>
    </row>
    <row r="48" spans="1:12">
      <c r="A48" s="7"/>
      <c r="B48" s="8"/>
      <c r="L48" s="1">
        <v>3</v>
      </c>
    </row>
    <row r="49" spans="1:2">
      <c r="A49" s="7"/>
      <c r="B49" s="8"/>
    </row>
    <row r="50" spans="1:2">
      <c r="A50" s="7"/>
      <c r="B50" s="8"/>
    </row>
    <row r="51" spans="1:2">
      <c r="A51" s="7"/>
      <c r="B51" s="8"/>
    </row>
    <row r="52" spans="1:2">
      <c r="A52" s="7"/>
      <c r="B52" s="8"/>
    </row>
    <row r="53" spans="1:2">
      <c r="A53" s="7"/>
      <c r="B53" s="8"/>
    </row>
    <row r="54" spans="1:2">
      <c r="A54" s="7"/>
      <c r="B54" s="8"/>
    </row>
    <row r="55" spans="1:2">
      <c r="A55" s="7"/>
      <c r="B55" s="8"/>
    </row>
    <row r="56" spans="1:2">
      <c r="A56" s="7"/>
      <c r="B56" s="8"/>
    </row>
    <row r="57" spans="1:2">
      <c r="A57" s="7"/>
      <c r="B57" s="8"/>
    </row>
    <row r="58" spans="1:2">
      <c r="A58" s="7"/>
      <c r="B58" s="8"/>
    </row>
    <row r="59" spans="1:2">
      <c r="A59" s="7"/>
      <c r="B59" s="8"/>
    </row>
    <row r="60" spans="1:2">
      <c r="A60" s="7"/>
      <c r="B60" s="8"/>
    </row>
    <row r="61" spans="1:2">
      <c r="A61" s="7"/>
      <c r="B61" s="8"/>
    </row>
    <row r="62" spans="1:2">
      <c r="A62" s="7"/>
      <c r="B62" s="8"/>
    </row>
    <row r="63" spans="1:2">
      <c r="A63" s="7"/>
      <c r="B63" s="8"/>
    </row>
    <row r="64" spans="1:2">
      <c r="A64" s="7"/>
      <c r="B64" s="8"/>
    </row>
    <row r="65" spans="1:2">
      <c r="A65" s="7"/>
      <c r="B65" s="8"/>
    </row>
    <row r="66" spans="1:2">
      <c r="A66" s="7"/>
      <c r="B66" s="8"/>
    </row>
    <row r="67" spans="1:2">
      <c r="A67" s="7"/>
      <c r="B67" s="8"/>
    </row>
    <row r="68" spans="1:2">
      <c r="A68" s="7"/>
      <c r="B68" s="8"/>
    </row>
    <row r="69" spans="1:2">
      <c r="A69" s="7"/>
      <c r="B69" s="8"/>
    </row>
    <row r="70" spans="1:2">
      <c r="A70" s="7"/>
      <c r="B70" s="8"/>
    </row>
    <row r="71" spans="1:2">
      <c r="A71" s="7"/>
      <c r="B71" s="8"/>
    </row>
    <row r="72" spans="1:2">
      <c r="A72" s="7"/>
      <c r="B72" s="8"/>
    </row>
    <row r="73" spans="1:2">
      <c r="A73" s="7"/>
      <c r="B73" s="8"/>
    </row>
    <row r="74" spans="1:2">
      <c r="A74" s="7"/>
      <c r="B74" s="8"/>
    </row>
    <row r="75" spans="1:2">
      <c r="A75" s="7"/>
      <c r="B75" s="8"/>
    </row>
    <row r="76" spans="1:2">
      <c r="A76" s="7"/>
      <c r="B76" s="8"/>
    </row>
    <row r="77" spans="1:2">
      <c r="A77" s="7"/>
      <c r="B77" s="8"/>
    </row>
    <row r="78" spans="1:2">
      <c r="A78" s="7"/>
    </row>
  </sheetData>
  <mergeCells count="7">
    <mergeCell ref="E29:J29"/>
    <mergeCell ref="G3:J3"/>
    <mergeCell ref="A3:A4"/>
    <mergeCell ref="B3:B4"/>
    <mergeCell ref="C3:C4"/>
    <mergeCell ref="D3:D4"/>
    <mergeCell ref="E3:F3"/>
  </mergeCells>
  <pageMargins left="0.31496062992125984" right="0.31496062992125984" top="0.35433070866141736" bottom="0.35433070866141736" header="0.31496062992125984" footer="0.31496062992125984"/>
  <pageSetup paperSize="9" scale="71" fitToHeight="2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workbookViewId="0">
      <selection activeCell="C16" sqref="C16"/>
    </sheetView>
  </sheetViews>
  <sheetFormatPr defaultRowHeight="15"/>
  <cols>
    <col min="1" max="1" width="7.7109375" style="1" customWidth="1"/>
    <col min="2" max="2" width="31.140625" style="1" customWidth="1"/>
    <col min="3" max="3" width="11.7109375" style="1" customWidth="1"/>
    <col min="4" max="4" width="11" style="1" customWidth="1"/>
    <col min="5" max="5" width="14.28515625" style="1" customWidth="1"/>
    <col min="6" max="6" width="12.5703125" style="1" customWidth="1"/>
    <col min="7" max="7" width="10.85546875" style="1" customWidth="1"/>
    <col min="8" max="8" width="14.85546875" style="1" customWidth="1"/>
    <col min="9" max="9" width="13" style="1" customWidth="1"/>
    <col min="10" max="10" width="12.42578125" style="1" customWidth="1"/>
    <col min="11" max="22" width="9.140625" style="1"/>
  </cols>
  <sheetData>
    <row r="1" spans="1:10">
      <c r="A1" s="2" t="s">
        <v>91</v>
      </c>
    </row>
    <row r="3" spans="1:10" ht="30" customHeight="1">
      <c r="A3" s="42" t="s">
        <v>92</v>
      </c>
      <c r="B3" s="41" t="s">
        <v>93</v>
      </c>
      <c r="C3" s="41" t="s">
        <v>94</v>
      </c>
      <c r="D3" s="42"/>
      <c r="E3" s="41" t="s">
        <v>97</v>
      </c>
      <c r="F3" s="42"/>
      <c r="G3" s="42"/>
      <c r="H3" s="41" t="s">
        <v>101</v>
      </c>
      <c r="I3" s="42"/>
      <c r="J3" s="42"/>
    </row>
    <row r="4" spans="1:10" ht="30">
      <c r="A4" s="42"/>
      <c r="B4" s="41"/>
      <c r="C4" s="10" t="s">
        <v>95</v>
      </c>
      <c r="D4" s="11" t="s">
        <v>96</v>
      </c>
      <c r="E4" s="11" t="s">
        <v>98</v>
      </c>
      <c r="F4" s="10" t="s">
        <v>99</v>
      </c>
      <c r="G4" s="11" t="s">
        <v>100</v>
      </c>
      <c r="H4" s="11" t="s">
        <v>98</v>
      </c>
      <c r="I4" s="10" t="s">
        <v>99</v>
      </c>
      <c r="J4" s="11" t="s">
        <v>100</v>
      </c>
    </row>
    <row r="5" spans="1:10" ht="60">
      <c r="A5" s="25">
        <v>1</v>
      </c>
      <c r="B5" s="29" t="s">
        <v>120</v>
      </c>
      <c r="C5" s="25">
        <v>2</v>
      </c>
      <c r="D5" s="25">
        <v>2</v>
      </c>
      <c r="E5" s="10"/>
      <c r="F5" s="10"/>
      <c r="G5" s="10"/>
      <c r="H5" s="10"/>
      <c r="I5" s="10"/>
      <c r="J5" s="10"/>
    </row>
    <row r="6" spans="1:10" ht="45">
      <c r="A6" s="10">
        <v>2</v>
      </c>
      <c r="B6" s="29" t="s">
        <v>109</v>
      </c>
      <c r="C6" s="10">
        <f>C5+D5-1</f>
        <v>3</v>
      </c>
      <c r="D6" s="34">
        <v>1</v>
      </c>
      <c r="E6" s="10"/>
      <c r="F6" s="10"/>
      <c r="G6" s="10"/>
      <c r="H6" s="10"/>
      <c r="I6" s="10"/>
      <c r="J6" s="10"/>
    </row>
    <row r="7" spans="1:10">
      <c r="A7" s="10">
        <v>3</v>
      </c>
      <c r="B7" s="15" t="s">
        <v>117</v>
      </c>
      <c r="C7" s="34">
        <f>C6+D6</f>
        <v>4</v>
      </c>
      <c r="D7" s="34">
        <v>1</v>
      </c>
      <c r="E7" s="10"/>
      <c r="F7" s="10"/>
      <c r="G7" s="10"/>
      <c r="H7" s="10"/>
      <c r="I7" s="10"/>
      <c r="J7" s="10"/>
    </row>
    <row r="8" spans="1:10" ht="45">
      <c r="A8" s="10">
        <v>4</v>
      </c>
      <c r="B8" s="15" t="s">
        <v>118</v>
      </c>
      <c r="C8" s="34">
        <f>C7+D7</f>
        <v>5</v>
      </c>
      <c r="D8" s="34">
        <v>18</v>
      </c>
      <c r="E8" s="10"/>
      <c r="F8" s="10"/>
      <c r="G8" s="10"/>
      <c r="H8" s="10"/>
      <c r="I8" s="10"/>
      <c r="J8" s="10"/>
    </row>
    <row r="9" spans="1:10" ht="30">
      <c r="A9" s="34">
        <v>5</v>
      </c>
      <c r="B9" s="15" t="s">
        <v>119</v>
      </c>
      <c r="C9" s="34">
        <v>23</v>
      </c>
      <c r="D9" s="34">
        <v>2</v>
      </c>
      <c r="E9" s="10"/>
      <c r="F9" s="10"/>
      <c r="G9" s="10"/>
      <c r="H9" s="10"/>
      <c r="I9" s="10"/>
      <c r="J9" s="10"/>
    </row>
    <row r="10" spans="1:10">
      <c r="A10" s="34">
        <v>6</v>
      </c>
      <c r="B10" s="14" t="s">
        <v>121</v>
      </c>
      <c r="C10" s="34">
        <v>25</v>
      </c>
      <c r="D10" s="10">
        <v>24</v>
      </c>
      <c r="E10" s="10"/>
      <c r="F10" s="10"/>
      <c r="G10" s="10"/>
      <c r="H10" s="10"/>
      <c r="I10" s="10"/>
      <c r="J10" s="10"/>
    </row>
    <row r="11" spans="1:10" ht="30">
      <c r="A11" s="34">
        <v>7</v>
      </c>
      <c r="B11" s="15" t="s">
        <v>122</v>
      </c>
      <c r="C11" s="34">
        <v>50</v>
      </c>
      <c r="D11" s="10">
        <v>9</v>
      </c>
      <c r="E11" s="10"/>
      <c r="F11" s="10"/>
      <c r="G11" s="10"/>
      <c r="H11" s="10"/>
      <c r="I11" s="10"/>
      <c r="J11" s="10"/>
    </row>
    <row r="12" spans="1:10" ht="30">
      <c r="A12" s="34">
        <v>8</v>
      </c>
      <c r="B12" s="15" t="s">
        <v>123</v>
      </c>
      <c r="C12" s="34">
        <v>58</v>
      </c>
      <c r="D12" s="10">
        <v>1</v>
      </c>
      <c r="E12" s="25"/>
      <c r="F12" s="25"/>
      <c r="G12" s="25"/>
      <c r="H12" s="25"/>
      <c r="I12" s="25"/>
      <c r="J12" s="25"/>
    </row>
    <row r="13" spans="1:10" ht="30">
      <c r="A13" s="34">
        <v>9</v>
      </c>
      <c r="B13" s="15" t="s">
        <v>124</v>
      </c>
      <c r="C13" s="34">
        <v>59</v>
      </c>
      <c r="D13" s="25">
        <v>2</v>
      </c>
      <c r="E13" s="25"/>
      <c r="F13" s="25"/>
      <c r="G13" s="25"/>
      <c r="H13" s="25"/>
      <c r="I13" s="25"/>
      <c r="J13" s="25"/>
    </row>
    <row r="14" spans="1:10" ht="75">
      <c r="A14" s="34">
        <v>10</v>
      </c>
      <c r="B14" s="15" t="s">
        <v>125</v>
      </c>
      <c r="C14" s="34">
        <v>61</v>
      </c>
      <c r="D14" s="25">
        <v>1</v>
      </c>
      <c r="E14" s="25"/>
      <c r="F14" s="25"/>
      <c r="G14" s="25"/>
      <c r="H14" s="25"/>
      <c r="I14" s="25"/>
      <c r="J14" s="25"/>
    </row>
    <row r="15" spans="1:10" ht="75">
      <c r="A15" s="34">
        <v>11</v>
      </c>
      <c r="B15" s="15" t="s">
        <v>91</v>
      </c>
      <c r="C15" s="34">
        <v>62</v>
      </c>
      <c r="D15" s="25">
        <v>1</v>
      </c>
      <c r="E15" s="25"/>
      <c r="F15" s="25"/>
      <c r="G15" s="25"/>
      <c r="H15" s="25"/>
      <c r="I15" s="25"/>
      <c r="J15" s="25"/>
    </row>
    <row r="21" spans="2:8">
      <c r="E21" s="9"/>
      <c r="F21" s="9"/>
      <c r="G21" s="9"/>
      <c r="H21" s="8" t="s">
        <v>90</v>
      </c>
    </row>
    <row r="23" spans="2:8">
      <c r="B23" s="8" t="s">
        <v>89</v>
      </c>
    </row>
  </sheetData>
  <mergeCells count="5">
    <mergeCell ref="A3:A4"/>
    <mergeCell ref="B3:B4"/>
    <mergeCell ref="C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horizontalDpi="180" verticalDpi="180" r:id="rId1"/>
  <headerFooter>
    <oddFooter>&amp;R83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Опись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2015-04-30T11:21:17Z</dcterms:modified>
</cp:coreProperties>
</file>