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Раздел 1" sheetId="1" r:id="rId1"/>
    <sheet name="Раздел 2" sheetId="2" r:id="rId2"/>
    <sheet name="Опись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calcChain.xml><?xml version="1.0" encoding="utf-8"?>
<calcChain xmlns="http://schemas.openxmlformats.org/spreadsheetml/2006/main">
  <c r="F31" i="2" l="1"/>
  <c r="F7" i="2" l="1"/>
  <c r="H7" i="2" s="1"/>
  <c r="I7" i="2" s="1"/>
  <c r="I11" i="2" s="1"/>
  <c r="F6" i="2"/>
  <c r="F25" i="2" l="1"/>
  <c r="H25" i="2" s="1"/>
  <c r="F23" i="2"/>
  <c r="H23" i="2" s="1"/>
  <c r="F9" i="2"/>
  <c r="F26" i="2" l="1"/>
  <c r="F24" i="2"/>
  <c r="H24" i="2" s="1"/>
  <c r="E25" i="2" l="1"/>
  <c r="E21" i="2" s="1"/>
  <c r="E19" i="2" s="1"/>
  <c r="D26" i="2" l="1"/>
  <c r="D28" i="2"/>
  <c r="D25" i="2"/>
  <c r="D24" i="2"/>
  <c r="D23" i="2"/>
  <c r="D8" i="2" l="1"/>
  <c r="D9" i="2" l="1"/>
  <c r="D7" i="2"/>
  <c r="D6" i="2"/>
  <c r="C14" i="3" l="1"/>
  <c r="I35" i="2" l="1"/>
  <c r="H35" i="2"/>
  <c r="G35" i="2"/>
  <c r="F35" i="2"/>
  <c r="E31" i="2"/>
  <c r="G25" i="2"/>
  <c r="G24" i="2"/>
  <c r="G28" i="2"/>
  <c r="G13" i="2"/>
  <c r="D35" i="2"/>
  <c r="H11" i="2" l="1"/>
  <c r="G11" i="2"/>
  <c r="F11" i="2"/>
  <c r="C6" i="3" l="1"/>
  <c r="C7" i="3" s="1"/>
  <c r="C8" i="3" s="1"/>
  <c r="C9" i="3" s="1"/>
  <c r="C10" i="3" s="1"/>
  <c r="C12" i="3" l="1"/>
  <c r="C11" i="3"/>
  <c r="E11" i="2"/>
  <c r="I25" i="2" l="1"/>
  <c r="G31" i="2" l="1"/>
  <c r="H31" i="2" s="1"/>
  <c r="I31" i="2" s="1"/>
  <c r="E32" i="2" l="1"/>
  <c r="D11" i="2"/>
  <c r="I24" i="2" l="1"/>
  <c r="D21" i="2"/>
  <c r="G26" i="2" l="1"/>
  <c r="H26" i="2" s="1"/>
  <c r="I26" i="2" s="1"/>
  <c r="F21" i="2"/>
  <c r="F19" i="2" s="1"/>
  <c r="F32" i="2" s="1"/>
  <c r="G23" i="2" l="1"/>
  <c r="G21" i="2" l="1"/>
  <c r="G19" i="2" s="1"/>
  <c r="G32" i="2" s="1"/>
  <c r="I23" i="2" l="1"/>
  <c r="I21" i="2" s="1"/>
  <c r="I19" i="2" s="1"/>
  <c r="I32" i="2" s="1"/>
  <c r="H21" i="2"/>
  <c r="H19" i="2" s="1"/>
  <c r="H32" i="2" s="1"/>
  <c r="D19" i="2" l="1"/>
  <c r="D32" i="2" s="1"/>
</calcChain>
</file>

<file path=xl/comments1.xml><?xml version="1.0" encoding="utf-8"?>
<comments xmlns="http://schemas.openxmlformats.org/spreadsheetml/2006/main">
  <authors>
    <author>Автор</author>
  </authors>
  <commentLis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>Работы и услуги производственного характера + прояие работы и услуги (расчитано в смете)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4" authorId="0">
      <text>
        <r>
          <rPr>
            <b/>
            <sz val="8"/>
            <color indexed="81"/>
            <rFont val="Tahoma"/>
            <family val="2"/>
            <charset val="204"/>
          </rPr>
          <t>Работы и услуги производственного характера+прочие работы и услуги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Сырье, материалы+вспомогательные материалы (мсета расходов)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204"/>
          </rPr>
          <t>Утвержденные (сырье и материалы+вспомогательные матералы)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04"/>
          </rPr>
          <t>расчитано в смете расходов на оказание услуг)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04"/>
          </rPr>
          <t>Корректировка по потерям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<sst xmlns="http://schemas.openxmlformats.org/spreadsheetml/2006/main" count="162" uniqueCount="124">
  <si>
    <t>Раздел 1. Информация об организации</t>
  </si>
  <si>
    <t>Наименование</t>
  </si>
  <si>
    <t>Юридический адрес</t>
  </si>
  <si>
    <t>Фактический адрес</t>
  </si>
  <si>
    <t>ИНН</t>
  </si>
  <si>
    <t>ФИО руководителя общества</t>
  </si>
  <si>
    <t>Наименование организации</t>
  </si>
  <si>
    <t>Адрес электронной почты</t>
  </si>
  <si>
    <t>Контактный телефон</t>
  </si>
  <si>
    <t>Факс</t>
  </si>
  <si>
    <t>ФИО руководителя организации</t>
  </si>
  <si>
    <t>КПП</t>
  </si>
  <si>
    <t>ООО "Транс-Электро"</t>
  </si>
  <si>
    <t>163045, г. Архангельск, пр. Троицкий, д. 157, корп. 1</t>
  </si>
  <si>
    <t>Немченя Владимир Леонидович</t>
  </si>
  <si>
    <t>info@tse29.ru</t>
  </si>
  <si>
    <t>(8182) 24-10-70, 24-10-71, 24-27-17</t>
  </si>
  <si>
    <t>(8182) 24-10-70, 24-10-71, 24-27-17 (доб. 111)</t>
  </si>
  <si>
    <t>1. Информация об Обществе</t>
  </si>
  <si>
    <t>1.1. Информация об Организации</t>
  </si>
  <si>
    <t>Тарифная заявка на установление регулируемых цен (тарифов)</t>
  </si>
  <si>
    <t>(вид цены (тарифа))</t>
  </si>
  <si>
    <t>Общество с ограниченной ответственностью "Транс-Электро"</t>
  </si>
  <si>
    <t>(ООО "Транс-Электро")</t>
  </si>
  <si>
    <t>Раздел 2. Основоные показатели деятельности организаций, относящимся к субъектам естественных монополий</t>
  </si>
  <si>
    <t>№№</t>
  </si>
  <si>
    <t>Наименование 
показателей</t>
  </si>
  <si>
    <t>Ед.изм.</t>
  </si>
  <si>
    <t>Показатели эффективности 
деятельности организации</t>
  </si>
  <si>
    <t>Выручка</t>
  </si>
  <si>
    <t>1.1.</t>
  </si>
  <si>
    <t>1.2.</t>
  </si>
  <si>
    <t>1.3.</t>
  </si>
  <si>
    <t>1.4.</t>
  </si>
  <si>
    <t>2.1.</t>
  </si>
  <si>
    <t>3.1.</t>
  </si>
  <si>
    <t>3.2.</t>
  </si>
  <si>
    <t>3.3.</t>
  </si>
  <si>
    <t>3.4.</t>
  </si>
  <si>
    <t>3.5.</t>
  </si>
  <si>
    <t>3.6.</t>
  </si>
  <si>
    <t>В том числе:</t>
  </si>
  <si>
    <t>тыс.руб.</t>
  </si>
  <si>
    <t>Прибыль (убыток) от продаж</t>
  </si>
  <si>
    <t>EBITDA (прибыль до процентов,
 налогов и амортизации)</t>
  </si>
  <si>
    <t>Чистая прибыль (убыток)</t>
  </si>
  <si>
    <t>Показатели рентабельности 
организации</t>
  </si>
  <si>
    <t>Рентабельность продаж 
(величина прибыли от продаж в каждом рубле выручки). Нормальное значение для данной отрасли от 9% и более</t>
  </si>
  <si>
    <t>%</t>
  </si>
  <si>
    <t>Показатели регулируемых
видов деятельности организации</t>
  </si>
  <si>
    <t>Заявленная мощность</t>
  </si>
  <si>
    <t>МВт</t>
  </si>
  <si>
    <t>Объем полезного отпуска 
электроэнергии, всего</t>
  </si>
  <si>
    <t>тыс.кВтч</t>
  </si>
  <si>
    <t>Норматив потерь
электрической энергии (с указанием реквизитов приказа Минэнерго России, которым утверждены нормативы)</t>
  </si>
  <si>
    <t>Реквизиты программы 
энергоэффективности (кем утверждена, дата утверждения, номер приказа)</t>
  </si>
  <si>
    <t>в т.ч. населению и 
приравненному к нему категориям потребителей</t>
  </si>
  <si>
    <t>суммарный объем производства
 и потребления электрической энергии участниками ОРЭ (***)</t>
  </si>
  <si>
    <t>МВт.ч</t>
  </si>
  <si>
    <t>Необходимая валовая 
выручка по регулируемым видам деятельности организации, всего</t>
  </si>
  <si>
    <t>4.1.</t>
  </si>
  <si>
    <t>Операционные расходы 
(подконтрольные расходы)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</si>
  <si>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</si>
  <si>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</si>
  <si>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</si>
  <si>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</si>
  <si>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</si>
  <si>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Неподконтрольные расходы, 
за исключением указанных в п.5.3.</t>
  </si>
  <si>
    <t>4.3.</t>
  </si>
  <si>
    <t>Выпадающие/излишние доходы/расходы
прошлых лет</t>
  </si>
  <si>
    <t>4.4.</t>
  </si>
  <si>
    <t>Инвестиции,
осуществляемые за счет тарифных источников (дополнительно указать реквизиты приказа, кем утверждена)</t>
  </si>
  <si>
    <t>4.4.1.</t>
  </si>
  <si>
    <t>Реквизиты
инвест.программы (кем утверждена, дата утверждения, номер приказа)</t>
  </si>
  <si>
    <t>Справочно:</t>
  </si>
  <si>
    <t>Объем условных единиц</t>
  </si>
  <si>
    <t>у.е.</t>
  </si>
  <si>
    <t>Операционные расходы на
условную единицу</t>
  </si>
  <si>
    <t>тыс.
руб/у.е.</t>
  </si>
  <si>
    <t>Показатели численности
персонала и фонда оплаты труда по регулируемым видам деятельности</t>
  </si>
  <si>
    <t>5.1.</t>
  </si>
  <si>
    <t>Среднесписочная численность
персонала</t>
  </si>
  <si>
    <t>чел.</t>
  </si>
  <si>
    <t>5.2.</t>
  </si>
  <si>
    <t>Среднемесячная заработная 
плата на одного работника</t>
  </si>
  <si>
    <t>тыс.
руб./чел.</t>
  </si>
  <si>
    <t>Уставный капитал
(складочный капитал, уставный фонд, вклады товарищей)</t>
  </si>
  <si>
    <t>Анализ финансовой устойчивости
по величине излишка (недостатка) собственных оборотных средств</t>
  </si>
  <si>
    <t>(I) базовый период - год предшествующий расчетному периоду регулирования</t>
  </si>
  <si>
    <t>М.П.</t>
  </si>
  <si>
    <t>В.Л.Немченя</t>
  </si>
  <si>
    <t>Опись предоставляемых документов и материалов для установления тарифов на услуги по передаче электрической энергии</t>
  </si>
  <si>
    <t>№ п/п</t>
  </si>
  <si>
    <t>Наименование
документов и материалов</t>
  </si>
  <si>
    <t>Документы, представленные 
в бумажном виде</t>
  </si>
  <si>
    <t>№ листа</t>
  </si>
  <si>
    <t>Кол-во 
листов</t>
  </si>
  <si>
    <t>Документы, предоставленные
 по системе ЕИАС</t>
  </si>
  <si>
    <t>Наименование
файла</t>
  </si>
  <si>
    <t>Тип файла</t>
  </si>
  <si>
    <t>Дата 
отправки</t>
  </si>
  <si>
    <t>Документы, предоставленные
в электронном виде</t>
  </si>
  <si>
    <t>2017 год</t>
  </si>
  <si>
    <t>2018 год</t>
  </si>
  <si>
    <t>2019 год</t>
  </si>
  <si>
    <t>---</t>
  </si>
  <si>
    <t>Баланс электрической энергии
по сетям ВН, СН1, СНII и НН по ЭСО (таблица П1.4.)</t>
  </si>
  <si>
    <t>Ожидаемое</t>
  </si>
  <si>
    <t>Утвержденные показатели</t>
  </si>
  <si>
    <t>Соглашение о 
реализации инвестиционной программы от 2014 г. Министерство ТЭК и ЖКХ Архангельской области</t>
  </si>
  <si>
    <t>Утверждена директором ООО "Транс-Электро" Немченя В.Л. 01.02.2015г.</t>
  </si>
  <si>
    <t>Баланс электрической мощности</t>
  </si>
  <si>
    <t>Бухгалтерская и статистическая отчетность за предшествующий период регулирования</t>
  </si>
  <si>
    <t>Расчет полезного отпуска электрической энергии</t>
  </si>
  <si>
    <t>Основоные показатели деятельности организаций, относящимся к субъектам естественных монополий</t>
  </si>
  <si>
    <t>Инвестиционная программа</t>
  </si>
  <si>
    <t>Программа энергосбережения и энергоэффективности</t>
  </si>
  <si>
    <t>Справка о наличии официального сайта</t>
  </si>
  <si>
    <t>Отчетность, содержащая данные раздельного учета</t>
  </si>
  <si>
    <t>Информация о суммарной установленной мощноститрансформаторов и протяженности линий электропередач</t>
  </si>
  <si>
    <t>Смета расходов на оказание услуг по передаче электроэнергии</t>
  </si>
  <si>
    <t>на 2018 год</t>
  </si>
  <si>
    <t>Фактические 
показатели за год, предшествующий базовому периоду
2016 год</t>
  </si>
  <si>
    <t>-1534,79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</si>
</sst>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9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4;&#1050;&#1040;&#1047;&#1040;&#1058;&#1045;&#1051;&#1048;%20%202016%20(&#1087;&#1086;%20&#8470;%2058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6;&#1088;&#1086;&#1090;&#1082;&#1080;%20&#1076;&#1083;&#1103;%20&#1088;&#1072;&#1089;&#1095;&#1077;&#1090;&#1072;/&#1040;&#1084;&#1086;&#1088;&#1090;&#1080;&#1079;&#1072;&#1094;&#1080;&#1103;%20&#1054;&#1057;%20&#1079;&#1072;%202016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&#1069;&#1069;%20&#1085;&#1072;%202017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90;&#1072;&#1088;&#1080;&#1092;&#1072;%20&#1080;&#1085;&#1076;&#1077;&#1082;&#1089;&#1072;&#1094;&#1080;&#1103;2018&#1058;&#1088;&#1072;&#1085;&#1089;-&#1069;&#1083;&#1077;&#1082;&#1090;&#1088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90;&#1072;&#1088;&#1080;&#1092;&#1072;%20&#1080;&#1085;&#1076;&#1077;&#1082;&#1089;&#1072;&#1094;&#1080;&#1103;%202015-2019&#1058;&#1088;&#1072;&#1085;&#1089;-&#1069;&#1083;&#1077;&#1082;&#1090;&#1088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04.08-&#1055;&#1060;&#1057;&#1058;-20-&#1101;2%20&#1087;&#1088;&#1080;&#1083;&#1086;&#1078;&#1077;&#1085;&#1080;&#1077;%201-2%20&#1085;&#1072;%202017%20&#1075;&#1086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6;&#1075;&#1083;&#1072;&#1096;&#1077;&#1085;&#1080;&#1103;%20&#1086;%20&#1087;&#1088;&#1086;&#1074;&#1077;&#1076;&#1077;&#1085;&#1080;&#1080;%20&#1088;&#1072;&#1089;&#1095;&#1077;&#1090;&#1086;&#1074;/&#1056;&#1072;&#1089;&#1095;&#1077;&#1090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6;&#1088;&#1086;&#1090;&#1082;&#1080;%20&#1076;&#1083;&#1103;%20&#1088;&#1072;&#1089;&#1095;&#1077;&#1090;&#1072;/1%20&#1082;&#1074;&#1072;&#1088;&#1090;&#1072;&#1083;%202017/&#1055;&#1088;&#1080;&#1073;&#1099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"/>
      <sheetName val="1.4."/>
      <sheetName val="1.5."/>
      <sheetName val="1.6."/>
    </sheetNames>
    <sheetDataSet>
      <sheetData sheetId="0">
        <row r="19">
          <cell r="E19">
            <v>63898</v>
          </cell>
        </row>
        <row r="21">
          <cell r="E21">
            <v>9485</v>
          </cell>
        </row>
        <row r="25">
          <cell r="E25">
            <v>1403</v>
          </cell>
        </row>
        <row r="26">
          <cell r="E26">
            <v>17</v>
          </cell>
        </row>
        <row r="27">
          <cell r="E27">
            <v>88458</v>
          </cell>
        </row>
        <row r="28">
          <cell r="E28">
            <v>88653</v>
          </cell>
        </row>
        <row r="30">
          <cell r="E30">
            <v>201</v>
          </cell>
        </row>
        <row r="31">
          <cell r="E31">
            <v>72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9">
          <cell r="H49">
            <v>24044.213800000001</v>
          </cell>
          <cell r="J49">
            <v>2051.78388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.3-4"/>
      <sheetName val="21.3"/>
      <sheetName val="24"/>
      <sheetName val="2.1"/>
      <sheetName val="2.2"/>
    </sheetNames>
    <sheetDataSet>
      <sheetData sheetId="0"/>
      <sheetData sheetId="1"/>
      <sheetData sheetId="2">
        <row r="21">
          <cell r="C21">
            <v>4.9583000000000013</v>
          </cell>
          <cell r="M21">
            <v>4.9376386444999998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НДЕКС"/>
      <sheetName val="У1 П2.1"/>
      <sheetName val="У2 П2.2"/>
      <sheetName val="корректировка по потерям"/>
    </sheetNames>
    <sheetDataSet>
      <sheetData sheetId="0">
        <row r="8">
          <cell r="P8">
            <v>195.65712000000002</v>
          </cell>
          <cell r="Q8">
            <v>578.8596399999999</v>
          </cell>
        </row>
        <row r="12">
          <cell r="P12">
            <v>1077.81801</v>
          </cell>
          <cell r="Q12">
            <v>11289.56136</v>
          </cell>
        </row>
        <row r="14">
          <cell r="P14">
            <v>119.72637000000002</v>
          </cell>
          <cell r="Q14">
            <v>735.81596014105196</v>
          </cell>
        </row>
        <row r="27">
          <cell r="P27">
            <v>652.95173999999997</v>
          </cell>
          <cell r="Q27">
            <v>3312.2222511448326</v>
          </cell>
        </row>
        <row r="39">
          <cell r="P39">
            <v>7161.1484799999998</v>
          </cell>
          <cell r="Q39">
            <v>8890.0561537883641</v>
          </cell>
        </row>
        <row r="40">
          <cell r="P40">
            <v>9311.7978200000016</v>
          </cell>
          <cell r="Q40">
            <v>24866.131707048549</v>
          </cell>
        </row>
        <row r="43">
          <cell r="Q43">
            <v>11417.149317920999</v>
          </cell>
        </row>
        <row r="60">
          <cell r="P60">
            <v>0.57999999999999996</v>
          </cell>
        </row>
        <row r="64">
          <cell r="Q64">
            <v>1138.4243999999999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НДЕКС"/>
      <sheetName val="У1 П2.1"/>
      <sheetName val="У2 П2.2"/>
      <sheetName val="корректировка по потерям"/>
    </sheetNames>
    <sheetDataSet>
      <sheetData sheetId="0" refreshError="1">
        <row r="8">
          <cell r="N8">
            <v>665.90647999999999</v>
          </cell>
          <cell r="Q8">
            <v>733.14394983666807</v>
          </cell>
        </row>
        <row r="12">
          <cell r="Q12">
            <v>3190.3665652143532</v>
          </cell>
        </row>
        <row r="14">
          <cell r="Q14">
            <v>291.52016788965051</v>
          </cell>
        </row>
        <row r="26">
          <cell r="Q26">
            <v>1009.3890542510713</v>
          </cell>
        </row>
        <row r="37">
          <cell r="Q37">
            <v>8890.0561537883641</v>
          </cell>
        </row>
        <row r="38">
          <cell r="Q38">
            <v>10538.087023774233</v>
          </cell>
        </row>
        <row r="58">
          <cell r="Q58">
            <v>2175</v>
          </cell>
        </row>
        <row r="62">
          <cell r="P62">
            <v>701.90480000000002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.3-4"/>
      <sheetName val="21.3"/>
      <sheetName val="24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1">
          <cell r="D31">
            <v>21486.038461538461</v>
          </cell>
        </row>
        <row r="48">
          <cell r="E48">
            <v>23634.642307692309</v>
          </cell>
          <cell r="F48">
            <v>25998.106538461543</v>
          </cell>
          <cell r="G48">
            <v>28597.917192307705</v>
          </cell>
          <cell r="H48">
            <v>31457.708911538481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МРСК'14"/>
      <sheetName val="с МРСК'15"/>
      <sheetName val="с МРСК'16"/>
      <sheetName val="с МРСК'17"/>
      <sheetName val="2014 год"/>
      <sheetName val="2015 год"/>
      <sheetName val="2016 год"/>
      <sheetName val="2017 год"/>
      <sheetName val="Сбыт'14"/>
      <sheetName val="Сбыт'15"/>
      <sheetName val="Сбыт'16"/>
      <sheetName val="Сбыт'17"/>
      <sheetName val="Уступки'15"/>
      <sheetName val="Уступки ТЭП'16"/>
      <sheetName val="С Энергомаксом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9">
          <cell r="E29">
            <v>9785336.3400000017</v>
          </cell>
        </row>
      </sheetData>
      <sheetData sheetId="7">
        <row r="90">
          <cell r="G90">
            <v>37963254.56779661</v>
          </cell>
          <cell r="L90">
            <v>9234206.3728813585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E9">
            <v>13234583.109999999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se29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workbookViewId="0">
      <selection activeCell="A4" sqref="A4:B4"/>
    </sheetView>
  </sheetViews>
  <sheetFormatPr defaultRowHeight="15" x14ac:dyDescent="0.25"/>
  <cols>
    <col min="1" max="1" width="30.28515625" style="1" customWidth="1"/>
    <col min="2" max="2" width="52.85546875" style="1" customWidth="1"/>
    <col min="3" max="44" width="9.140625" style="1"/>
  </cols>
  <sheetData>
    <row r="1" spans="1:2" x14ac:dyDescent="0.25">
      <c r="A1" s="45" t="s">
        <v>20</v>
      </c>
      <c r="B1" s="45"/>
    </row>
    <row r="2" spans="1:2" x14ac:dyDescent="0.25">
      <c r="A2" s="46" t="s">
        <v>21</v>
      </c>
      <c r="B2" s="46"/>
    </row>
    <row r="3" spans="1:2" x14ac:dyDescent="0.25">
      <c r="A3" s="45" t="s">
        <v>121</v>
      </c>
      <c r="B3" s="45"/>
    </row>
    <row r="4" spans="1:2" x14ac:dyDescent="0.25">
      <c r="A4" s="47" t="s">
        <v>22</v>
      </c>
      <c r="B4" s="47"/>
    </row>
    <row r="5" spans="1:2" x14ac:dyDescent="0.25">
      <c r="A5" s="48" t="s">
        <v>23</v>
      </c>
      <c r="B5" s="48"/>
    </row>
    <row r="6" spans="1:2" x14ac:dyDescent="0.25">
      <c r="A6" s="6"/>
      <c r="B6" s="6"/>
    </row>
    <row r="7" spans="1:2" x14ac:dyDescent="0.25">
      <c r="A7" s="2" t="s">
        <v>0</v>
      </c>
    </row>
    <row r="9" spans="1:2" x14ac:dyDescent="0.25">
      <c r="A9" s="44" t="s">
        <v>18</v>
      </c>
      <c r="B9" s="44"/>
    </row>
    <row r="10" spans="1:2" x14ac:dyDescent="0.25">
      <c r="A10" s="3" t="s">
        <v>1</v>
      </c>
      <c r="B10" s="4" t="s">
        <v>12</v>
      </c>
    </row>
    <row r="11" spans="1:2" x14ac:dyDescent="0.25">
      <c r="A11" s="3" t="s">
        <v>2</v>
      </c>
      <c r="B11" s="4" t="s">
        <v>13</v>
      </c>
    </row>
    <row r="12" spans="1:2" x14ac:dyDescent="0.25">
      <c r="A12" s="3" t="s">
        <v>3</v>
      </c>
      <c r="B12" s="4" t="s">
        <v>13</v>
      </c>
    </row>
    <row r="13" spans="1:2" x14ac:dyDescent="0.25">
      <c r="A13" s="3" t="s">
        <v>4</v>
      </c>
      <c r="B13" s="4">
        <v>2901121163</v>
      </c>
    </row>
    <row r="14" spans="1:2" x14ac:dyDescent="0.25">
      <c r="A14" s="3" t="s">
        <v>5</v>
      </c>
      <c r="B14" s="4" t="s">
        <v>14</v>
      </c>
    </row>
    <row r="15" spans="1:2" x14ac:dyDescent="0.25">
      <c r="A15" s="44" t="s">
        <v>19</v>
      </c>
      <c r="B15" s="44"/>
    </row>
    <row r="16" spans="1:2" x14ac:dyDescent="0.25">
      <c r="A16" s="3" t="s">
        <v>6</v>
      </c>
      <c r="B16" s="4" t="s">
        <v>12</v>
      </c>
    </row>
    <row r="17" spans="1:2" x14ac:dyDescent="0.25">
      <c r="A17" s="3" t="s">
        <v>2</v>
      </c>
      <c r="B17" s="4" t="s">
        <v>13</v>
      </c>
    </row>
    <row r="18" spans="1:2" x14ac:dyDescent="0.25">
      <c r="A18" s="3" t="s">
        <v>3</v>
      </c>
      <c r="B18" s="4" t="s">
        <v>13</v>
      </c>
    </row>
    <row r="19" spans="1:2" x14ac:dyDescent="0.25">
      <c r="A19" s="3" t="s">
        <v>7</v>
      </c>
      <c r="B19" s="5" t="s">
        <v>15</v>
      </c>
    </row>
    <row r="20" spans="1:2" x14ac:dyDescent="0.25">
      <c r="A20" s="3" t="s">
        <v>8</v>
      </c>
      <c r="B20" s="4" t="s">
        <v>16</v>
      </c>
    </row>
    <row r="21" spans="1:2" x14ac:dyDescent="0.25">
      <c r="A21" s="3" t="s">
        <v>9</v>
      </c>
      <c r="B21" s="4" t="s">
        <v>17</v>
      </c>
    </row>
    <row r="22" spans="1:2" x14ac:dyDescent="0.25">
      <c r="A22" s="3" t="s">
        <v>10</v>
      </c>
      <c r="B22" s="4" t="s">
        <v>14</v>
      </c>
    </row>
    <row r="23" spans="1:2" x14ac:dyDescent="0.25">
      <c r="A23" s="3" t="s">
        <v>4</v>
      </c>
      <c r="B23" s="4">
        <v>2901121163</v>
      </c>
    </row>
    <row r="24" spans="1:2" x14ac:dyDescent="0.25">
      <c r="A24" s="3" t="s">
        <v>11</v>
      </c>
      <c r="B24" s="4">
        <v>290101001</v>
      </c>
    </row>
  </sheetData>
  <mergeCells count="7">
    <mergeCell ref="A9:B9"/>
    <mergeCell ref="A15:B15"/>
    <mergeCell ref="A1:B1"/>
    <mergeCell ref="A2:B2"/>
    <mergeCell ref="A3:B3"/>
    <mergeCell ref="A4:B4"/>
    <mergeCell ref="A5:B5"/>
  </mergeCells>
  <hyperlinks>
    <hyperlink ref="B1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zoomScale="85" zoomScaleNormal="85" workbookViewId="0">
      <pane ySplit="4" topLeftCell="A29" activePane="bottomLeft" state="frozen"/>
      <selection pane="bottomLeft" activeCell="F31" sqref="F31"/>
    </sheetView>
  </sheetViews>
  <sheetFormatPr defaultRowHeight="15" x14ac:dyDescent="0.25"/>
  <cols>
    <col min="1" max="1" width="5.85546875" style="1" customWidth="1"/>
    <col min="2" max="2" width="30.7109375" style="1" customWidth="1"/>
    <col min="3" max="3" width="10" style="7" customWidth="1"/>
    <col min="4" max="4" width="17.28515625" style="7" customWidth="1"/>
    <col min="5" max="6" width="19.42578125" style="7" customWidth="1"/>
    <col min="7" max="7" width="19.42578125" style="7" hidden="1" customWidth="1"/>
    <col min="8" max="9" width="19.42578125" style="7" customWidth="1"/>
    <col min="10" max="24" width="9.140625" style="1"/>
  </cols>
  <sheetData>
    <row r="1" spans="1:9" x14ac:dyDescent="0.25">
      <c r="A1" s="2" t="s">
        <v>24</v>
      </c>
    </row>
    <row r="3" spans="1:9" ht="35.25" customHeight="1" x14ac:dyDescent="0.25">
      <c r="A3" s="50" t="s">
        <v>25</v>
      </c>
      <c r="B3" s="49" t="s">
        <v>26</v>
      </c>
      <c r="C3" s="52" t="s">
        <v>27</v>
      </c>
      <c r="D3" s="49" t="s">
        <v>122</v>
      </c>
      <c r="E3" s="49" t="s">
        <v>102</v>
      </c>
      <c r="F3" s="49"/>
      <c r="G3" s="53" t="s">
        <v>102</v>
      </c>
      <c r="H3" s="53" t="s">
        <v>103</v>
      </c>
      <c r="I3" s="49" t="s">
        <v>104</v>
      </c>
    </row>
    <row r="4" spans="1:9" ht="45" customHeight="1" x14ac:dyDescent="0.25">
      <c r="A4" s="51"/>
      <c r="B4" s="49"/>
      <c r="C4" s="52"/>
      <c r="D4" s="49"/>
      <c r="E4" s="27" t="s">
        <v>108</v>
      </c>
      <c r="F4" s="27" t="s">
        <v>107</v>
      </c>
      <c r="G4" s="54"/>
      <c r="H4" s="54"/>
      <c r="I4" s="49"/>
    </row>
    <row r="5" spans="1:9" ht="28.5" x14ac:dyDescent="0.25">
      <c r="A5" s="12">
        <v>1</v>
      </c>
      <c r="B5" s="13" t="s">
        <v>28</v>
      </c>
      <c r="C5" s="10"/>
      <c r="D5" s="10"/>
      <c r="E5" s="10"/>
      <c r="F5" s="28"/>
      <c r="G5" s="17"/>
      <c r="H5" s="17"/>
      <c r="I5" s="17"/>
    </row>
    <row r="6" spans="1:9" x14ac:dyDescent="0.25">
      <c r="A6" s="10" t="s">
        <v>30</v>
      </c>
      <c r="B6" s="14" t="s">
        <v>29</v>
      </c>
      <c r="C6" s="10" t="s">
        <v>42</v>
      </c>
      <c r="D6" s="24">
        <f>'[1]1.3.'!$E$19</f>
        <v>63898</v>
      </c>
      <c r="E6" s="28"/>
      <c r="F6" s="38">
        <f>((('[7]2017 год'!$G$90+'[7]2017 год'!$L$90)/1000)/3)*9</f>
        <v>141592.38282203392</v>
      </c>
      <c r="G6" s="35">
        <v>97267</v>
      </c>
      <c r="H6" s="38">
        <v>106994</v>
      </c>
      <c r="I6" s="38">
        <v>117693</v>
      </c>
    </row>
    <row r="7" spans="1:9" x14ac:dyDescent="0.25">
      <c r="A7" s="10" t="s">
        <v>31</v>
      </c>
      <c r="B7" s="14" t="s">
        <v>43</v>
      </c>
      <c r="C7" s="10" t="s">
        <v>42</v>
      </c>
      <c r="D7" s="34">
        <f>'[1]1.3.'!$E$21</f>
        <v>9485</v>
      </c>
      <c r="E7" s="28"/>
      <c r="F7" s="38">
        <f>((([8]TDSheet!$E$9/3)*9)/1000)</f>
        <v>39703.749329999999</v>
      </c>
      <c r="G7" s="35">
        <v>6886</v>
      </c>
      <c r="H7" s="38">
        <f>F7*1.03</f>
        <v>40894.861809900001</v>
      </c>
      <c r="I7" s="38">
        <f>H7*1.03</f>
        <v>42121.707664197005</v>
      </c>
    </row>
    <row r="8" spans="1:9" ht="30" customHeight="1" x14ac:dyDescent="0.25">
      <c r="A8" s="10" t="s">
        <v>32</v>
      </c>
      <c r="B8" s="15" t="s">
        <v>44</v>
      </c>
      <c r="C8" s="10" t="s">
        <v>42</v>
      </c>
      <c r="D8" s="39">
        <f>'[1]1.3.'!$E$31+'[1]1.3.'!$E$30+'[1]1.3.'!$E$28-'[1]1.3.'!$E$27+'[1]1.3.'!$E$26-'[1]1.3.'!$E$25+[2]TDSheet!$J$49</f>
        <v>1133.78388</v>
      </c>
      <c r="E8" s="28"/>
      <c r="F8" s="55">
        <v>5304.3180000000002</v>
      </c>
      <c r="G8" s="24">
        <v>5889.2280000000001</v>
      </c>
      <c r="H8" s="38">
        <v>6133.9139999999998</v>
      </c>
      <c r="I8" s="38">
        <v>6633.6220000000003</v>
      </c>
    </row>
    <row r="9" spans="1:9" x14ac:dyDescent="0.25">
      <c r="A9" s="10" t="s">
        <v>33</v>
      </c>
      <c r="B9" s="14" t="s">
        <v>45</v>
      </c>
      <c r="C9" s="10" t="s">
        <v>42</v>
      </c>
      <c r="D9" s="24">
        <f>'[1]1.3.'!$E$31</f>
        <v>72</v>
      </c>
      <c r="E9" s="28"/>
      <c r="F9" s="55">
        <f>F7-[4]СМЕТА!$Q$43</f>
        <v>28286.600012078998</v>
      </c>
      <c r="G9" s="35">
        <v>5509</v>
      </c>
      <c r="H9" s="38">
        <v>5894</v>
      </c>
      <c r="I9" s="38">
        <v>6307</v>
      </c>
    </row>
    <row r="10" spans="1:9" ht="28.5" x14ac:dyDescent="0.25">
      <c r="A10" s="12">
        <v>2</v>
      </c>
      <c r="B10" s="13" t="s">
        <v>46</v>
      </c>
      <c r="C10" s="10"/>
      <c r="D10" s="10"/>
      <c r="E10" s="28"/>
      <c r="F10" s="38"/>
      <c r="G10" s="35"/>
      <c r="H10" s="38"/>
      <c r="I10" s="38"/>
    </row>
    <row r="11" spans="1:9" ht="75" x14ac:dyDescent="0.25">
      <c r="A11" s="10" t="s">
        <v>34</v>
      </c>
      <c r="B11" s="15" t="s">
        <v>47</v>
      </c>
      <c r="C11" s="10" t="s">
        <v>48</v>
      </c>
      <c r="D11" s="18">
        <f>D7/D6*100</f>
        <v>14.843970077310715</v>
      </c>
      <c r="E11" s="18" t="e">
        <f>E7/E6*100</f>
        <v>#DIV/0!</v>
      </c>
      <c r="F11" s="38">
        <f t="shared" ref="F11:I11" si="0">F7/F6*100</f>
        <v>28.040879416446611</v>
      </c>
      <c r="G11" s="18">
        <f t="shared" si="0"/>
        <v>7.0794822498894794</v>
      </c>
      <c r="H11" s="38">
        <f t="shared" si="0"/>
        <v>38.221640288147</v>
      </c>
      <c r="I11" s="38">
        <f t="shared" si="0"/>
        <v>35.789475724297112</v>
      </c>
    </row>
    <row r="12" spans="1:9" ht="42.75" x14ac:dyDescent="0.25">
      <c r="A12" s="12">
        <v>3</v>
      </c>
      <c r="B12" s="13" t="s">
        <v>49</v>
      </c>
      <c r="C12" s="10"/>
      <c r="D12" s="10"/>
      <c r="E12" s="10"/>
      <c r="F12" s="38"/>
      <c r="G12" s="35"/>
      <c r="H12" s="38"/>
      <c r="I12" s="38"/>
    </row>
    <row r="13" spans="1:9" x14ac:dyDescent="0.25">
      <c r="A13" s="10" t="s">
        <v>35</v>
      </c>
      <c r="B13" s="14" t="s">
        <v>50</v>
      </c>
      <c r="C13" s="10" t="s">
        <v>51</v>
      </c>
      <c r="D13" s="42">
        <v>5.3</v>
      </c>
      <c r="E13" s="43"/>
      <c r="F13" s="55">
        <v>9.2799999999999994</v>
      </c>
      <c r="G13" s="42">
        <f>'[3]5'!$M$21</f>
        <v>4.9376386444999998</v>
      </c>
      <c r="H13" s="55">
        <v>5.71</v>
      </c>
      <c r="I13" s="55">
        <v>5.87</v>
      </c>
    </row>
    <row r="14" spans="1:9" ht="30" x14ac:dyDescent="0.25">
      <c r="A14" s="10" t="s">
        <v>36</v>
      </c>
      <c r="B14" s="15" t="s">
        <v>52</v>
      </c>
      <c r="C14" s="10" t="s">
        <v>53</v>
      </c>
      <c r="D14" s="43">
        <v>34.097000000000001</v>
      </c>
      <c r="E14" s="43"/>
      <c r="F14" s="55">
        <v>60.168999999999997</v>
      </c>
      <c r="G14" s="42">
        <v>37.557000000000002</v>
      </c>
      <c r="H14" s="55">
        <v>37.018000000000001</v>
      </c>
      <c r="I14" s="55">
        <v>38.042000000000002</v>
      </c>
    </row>
    <row r="15" spans="1:9" ht="45" x14ac:dyDescent="0.25">
      <c r="A15" s="10" t="s">
        <v>37</v>
      </c>
      <c r="B15" s="15" t="s">
        <v>56</v>
      </c>
      <c r="C15" s="10" t="s">
        <v>53</v>
      </c>
      <c r="D15" s="43">
        <v>13.919</v>
      </c>
      <c r="E15" s="43"/>
      <c r="F15" s="55">
        <v>15.23</v>
      </c>
      <c r="G15" s="43">
        <v>16.085999999999999</v>
      </c>
      <c r="H15" s="55">
        <v>8.1069999999999993</v>
      </c>
      <c r="I15" s="55">
        <v>8.9789999999999992</v>
      </c>
    </row>
    <row r="16" spans="1:9" ht="75" x14ac:dyDescent="0.25">
      <c r="A16" s="10" t="s">
        <v>38</v>
      </c>
      <c r="B16" s="15" t="s">
        <v>54</v>
      </c>
      <c r="C16" s="10" t="s">
        <v>48</v>
      </c>
      <c r="D16" s="19" t="s">
        <v>105</v>
      </c>
      <c r="E16" s="19" t="s">
        <v>105</v>
      </c>
      <c r="F16" s="19" t="s">
        <v>105</v>
      </c>
      <c r="G16" s="19" t="s">
        <v>105</v>
      </c>
      <c r="H16" s="19" t="s">
        <v>105</v>
      </c>
      <c r="I16" s="19" t="s">
        <v>105</v>
      </c>
    </row>
    <row r="17" spans="1:9" ht="60" x14ac:dyDescent="0.25">
      <c r="A17" s="10" t="s">
        <v>39</v>
      </c>
      <c r="B17" s="15" t="s">
        <v>55</v>
      </c>
      <c r="C17" s="10"/>
      <c r="D17" s="14" t="s">
        <v>110</v>
      </c>
      <c r="E17" s="10"/>
      <c r="F17" s="28"/>
      <c r="G17" s="17"/>
      <c r="H17" s="17"/>
      <c r="I17" s="17"/>
    </row>
    <row r="18" spans="1:9" ht="60" x14ac:dyDescent="0.25">
      <c r="A18" s="10" t="s">
        <v>40</v>
      </c>
      <c r="B18" s="15" t="s">
        <v>57</v>
      </c>
      <c r="C18" s="10" t="s">
        <v>58</v>
      </c>
      <c r="D18" s="19" t="s">
        <v>105</v>
      </c>
      <c r="E18" s="19" t="s">
        <v>105</v>
      </c>
      <c r="F18" s="19" t="s">
        <v>105</v>
      </c>
      <c r="G18" s="19" t="s">
        <v>105</v>
      </c>
      <c r="H18" s="19" t="s">
        <v>105</v>
      </c>
      <c r="I18" s="19" t="s">
        <v>105</v>
      </c>
    </row>
    <row r="19" spans="1:9" ht="57" x14ac:dyDescent="0.25">
      <c r="A19" s="12">
        <v>4</v>
      </c>
      <c r="B19" s="13" t="s">
        <v>59</v>
      </c>
      <c r="C19" s="10" t="s">
        <v>42</v>
      </c>
      <c r="D19" s="18">
        <f>D21+D26+D27+D28</f>
        <v>18519.679540000005</v>
      </c>
      <c r="E19" s="38">
        <f>E21+E26+E27</f>
        <v>14621</v>
      </c>
      <c r="F19" s="56">
        <f t="shared" ref="F19:I19" si="1">F21+F26+F27+F28</f>
        <v>51847.647072122796</v>
      </c>
      <c r="G19" s="18">
        <f t="shared" si="1"/>
        <v>26827.562914754337</v>
      </c>
      <c r="H19" s="38">
        <f t="shared" si="1"/>
        <v>39510.525509439649</v>
      </c>
      <c r="I19" s="38">
        <f t="shared" si="1"/>
        <v>43222.324215643675</v>
      </c>
    </row>
    <row r="20" spans="1:9" x14ac:dyDescent="0.25">
      <c r="A20" s="10"/>
      <c r="B20" s="14" t="s">
        <v>41</v>
      </c>
      <c r="C20" s="10"/>
      <c r="D20" s="10"/>
      <c r="E20" s="38"/>
      <c r="F20" s="38"/>
      <c r="G20" s="35"/>
      <c r="H20" s="38"/>
      <c r="I20" s="38"/>
    </row>
    <row r="21" spans="1:9" ht="30" x14ac:dyDescent="0.25">
      <c r="A21" s="10" t="s">
        <v>60</v>
      </c>
      <c r="B21" s="15" t="s">
        <v>61</v>
      </c>
      <c r="C21" s="10" t="s">
        <v>42</v>
      </c>
      <c r="D21" s="30">
        <f>D23+D24+D25</f>
        <v>9207.3017199999995</v>
      </c>
      <c r="E21" s="37">
        <f>E23+E24+E25</f>
        <v>10312.4</v>
      </c>
      <c r="F21" s="38">
        <f t="shared" ref="F21:I21" si="2">F23+F24+F25</f>
        <v>24806.51536507425</v>
      </c>
      <c r="G21" s="18">
        <f t="shared" si="2"/>
        <v>14114.475890980106</v>
      </c>
      <c r="H21" s="38">
        <f t="shared" si="2"/>
        <v>25550.710826026476</v>
      </c>
      <c r="I21" s="38">
        <f t="shared" si="2"/>
        <v>26674.942102371642</v>
      </c>
    </row>
    <row r="22" spans="1:9" x14ac:dyDescent="0.25">
      <c r="A22" s="10"/>
      <c r="B22" s="14" t="s">
        <v>62</v>
      </c>
      <c r="C22" s="10"/>
      <c r="D22" s="10"/>
      <c r="E22" s="10"/>
      <c r="F22" s="38"/>
      <c r="G22" s="35"/>
      <c r="H22" s="38"/>
      <c r="I22" s="38"/>
    </row>
    <row r="23" spans="1:9" x14ac:dyDescent="0.25">
      <c r="A23" s="10"/>
      <c r="B23" s="14" t="s">
        <v>63</v>
      </c>
      <c r="C23" s="10"/>
      <c r="D23" s="30">
        <f>[4]СМЕТА!$P$39</f>
        <v>7161.1484799999998</v>
      </c>
      <c r="E23" s="38">
        <v>6063</v>
      </c>
      <c r="F23" s="37">
        <f>[4]СМЕТА!$Q$39</f>
        <v>8890.0561537883641</v>
      </c>
      <c r="G23" s="30">
        <f>[5]СМЕТА!$Q$37</f>
        <v>8890.0561537883641</v>
      </c>
      <c r="H23" s="37">
        <f>F23*1.03</f>
        <v>9156.7578384020144</v>
      </c>
      <c r="I23" s="37">
        <f t="shared" ref="I23:I25" si="3">H23*1.044</f>
        <v>9559.655183291703</v>
      </c>
    </row>
    <row r="24" spans="1:9" x14ac:dyDescent="0.25">
      <c r="A24" s="10"/>
      <c r="B24" s="14" t="s">
        <v>64</v>
      </c>
      <c r="C24" s="10"/>
      <c r="D24" s="37">
        <f>[4]СМЕТА!$P$14+[4]СМЕТА!$P$27</f>
        <v>772.67810999999995</v>
      </c>
      <c r="E24" s="38">
        <v>2352.9</v>
      </c>
      <c r="F24" s="37">
        <f>[4]СМЕТА!$Q$14+[4]СМЕТА!$Q$27</f>
        <v>4048.0382112858847</v>
      </c>
      <c r="G24" s="30">
        <f>[5]СМЕТА!$Q$14+[5]СМЕТА!$Q$26</f>
        <v>1300.9092221407218</v>
      </c>
      <c r="H24" s="37">
        <f t="shared" ref="H24:H25" si="4">F24*1.03</f>
        <v>4169.479357624461</v>
      </c>
      <c r="I24" s="37">
        <f t="shared" si="3"/>
        <v>4352.9364493599378</v>
      </c>
    </row>
    <row r="25" spans="1:9" x14ac:dyDescent="0.25">
      <c r="A25" s="10"/>
      <c r="B25" s="14" t="s">
        <v>65</v>
      </c>
      <c r="C25" s="10"/>
      <c r="D25" s="30">
        <f>[4]СМЕТА!$P$8+[4]СМЕТА!$P$12</f>
        <v>1273.47513</v>
      </c>
      <c r="E25" s="38">
        <f>904.1+992.4</f>
        <v>1896.5</v>
      </c>
      <c r="F25" s="37">
        <f>[4]СМЕТА!$Q$8+[4]СМЕТА!$Q$12</f>
        <v>11868.421</v>
      </c>
      <c r="G25" s="30">
        <f>[5]СМЕТА!$Q$8+[5]СМЕТА!$Q$12</f>
        <v>3923.5105150510212</v>
      </c>
      <c r="H25" s="37">
        <f t="shared" si="4"/>
        <v>12224.47363</v>
      </c>
      <c r="I25" s="37">
        <f t="shared" si="3"/>
        <v>12762.350469720001</v>
      </c>
    </row>
    <row r="26" spans="1:9" ht="45" x14ac:dyDescent="0.25">
      <c r="A26" s="10" t="s">
        <v>66</v>
      </c>
      <c r="B26" s="15" t="s">
        <v>67</v>
      </c>
      <c r="C26" s="10" t="s">
        <v>42</v>
      </c>
      <c r="D26" s="37">
        <f>[4]СМЕТА!$P$40</f>
        <v>9311.7978200000016</v>
      </c>
      <c r="E26" s="38">
        <v>5843.39</v>
      </c>
      <c r="F26" s="38">
        <f>[4]СМЕТА!$Q$40</f>
        <v>24866.131707048549</v>
      </c>
      <c r="G26" s="18">
        <f>[5]СМЕТА!$Q$38</f>
        <v>10538.087023774233</v>
      </c>
      <c r="H26" s="38">
        <f t="shared" ref="H26" si="5">G26*1.111</f>
        <v>11707.814683413173</v>
      </c>
      <c r="I26" s="38">
        <f t="shared" ref="I26" si="6">H26*1.111</f>
        <v>13007.382113272035</v>
      </c>
    </row>
    <row r="27" spans="1:9" ht="45" x14ac:dyDescent="0.25">
      <c r="A27" s="10" t="s">
        <v>68</v>
      </c>
      <c r="B27" s="15" t="s">
        <v>69</v>
      </c>
      <c r="C27" s="10" t="s">
        <v>42</v>
      </c>
      <c r="D27" s="20"/>
      <c r="E27" s="19" t="s">
        <v>123</v>
      </c>
      <c r="F27" s="38"/>
      <c r="G27" s="35"/>
      <c r="H27" s="38"/>
      <c r="I27" s="38"/>
    </row>
    <row r="28" spans="1:9" ht="90" x14ac:dyDescent="0.25">
      <c r="A28" s="10" t="s">
        <v>70</v>
      </c>
      <c r="B28" s="15" t="s">
        <v>71</v>
      </c>
      <c r="C28" s="10" t="s">
        <v>42</v>
      </c>
      <c r="D28" s="41">
        <f>[4]СМЕТА!$P$60</f>
        <v>0.57999999999999996</v>
      </c>
      <c r="E28" s="38">
        <v>2175</v>
      </c>
      <c r="F28" s="38">
        <v>2175</v>
      </c>
      <c r="G28" s="38">
        <f>[5]СМЕТА!$Q$58</f>
        <v>2175</v>
      </c>
      <c r="H28" s="38">
        <v>2252</v>
      </c>
      <c r="I28" s="38">
        <v>3540</v>
      </c>
    </row>
    <row r="29" spans="1:9" ht="139.5" customHeight="1" x14ac:dyDescent="0.25">
      <c r="A29" s="10" t="s">
        <v>72</v>
      </c>
      <c r="B29" s="15" t="s">
        <v>73</v>
      </c>
      <c r="C29" s="10"/>
      <c r="D29" s="32" t="s">
        <v>109</v>
      </c>
      <c r="E29" s="49" t="s">
        <v>109</v>
      </c>
      <c r="F29" s="49"/>
      <c r="G29" s="49"/>
      <c r="H29" s="49"/>
      <c r="I29" s="49"/>
    </row>
    <row r="30" spans="1:9" x14ac:dyDescent="0.25">
      <c r="A30" s="10"/>
      <c r="B30" s="16" t="s">
        <v>74</v>
      </c>
      <c r="C30" s="10"/>
      <c r="D30" s="10"/>
      <c r="E30" s="10"/>
      <c r="F30" s="28"/>
      <c r="G30" s="17"/>
      <c r="H30" s="17"/>
      <c r="I30" s="17"/>
    </row>
    <row r="31" spans="1:9" x14ac:dyDescent="0.25">
      <c r="A31" s="10"/>
      <c r="B31" s="14" t="s">
        <v>75</v>
      </c>
      <c r="C31" s="10" t="s">
        <v>76</v>
      </c>
      <c r="D31" s="30">
        <v>701.9</v>
      </c>
      <c r="E31" s="37">
        <f>[5]СМЕТА!$P$62</f>
        <v>701.90480000000002</v>
      </c>
      <c r="F31" s="40">
        <f>[4]СМЕТА!$Q$64</f>
        <v>1138.4243999999999</v>
      </c>
      <c r="G31" s="25">
        <f>F31*1.03</f>
        <v>1172.5771319999999</v>
      </c>
      <c r="H31" s="38">
        <f t="shared" ref="H31:I31" si="7">G31*1.03</f>
        <v>1207.7544459599999</v>
      </c>
      <c r="I31" s="38">
        <f t="shared" si="7"/>
        <v>1243.9870793388</v>
      </c>
    </row>
    <row r="32" spans="1:9" ht="30" x14ac:dyDescent="0.25">
      <c r="A32" s="3"/>
      <c r="B32" s="15" t="s">
        <v>77</v>
      </c>
      <c r="C32" s="11" t="s">
        <v>78</v>
      </c>
      <c r="D32" s="30">
        <f>D19/D31</f>
        <v>26.385068442798126</v>
      </c>
      <c r="E32" s="30">
        <f t="shared" ref="E32:I32" si="8">E19/E31</f>
        <v>20.83046019916091</v>
      </c>
      <c r="F32" s="30">
        <f t="shared" si="8"/>
        <v>45.543337855480608</v>
      </c>
      <c r="G32" s="30">
        <f t="shared" si="8"/>
        <v>22.879145586777774</v>
      </c>
      <c r="H32" s="37">
        <f t="shared" si="8"/>
        <v>32.714038554446532</v>
      </c>
      <c r="I32" s="37">
        <f t="shared" si="8"/>
        <v>34.74499448870246</v>
      </c>
    </row>
    <row r="33" spans="1:9" ht="57" x14ac:dyDescent="0.25">
      <c r="A33" s="12">
        <v>5</v>
      </c>
      <c r="B33" s="13" t="s">
        <v>79</v>
      </c>
      <c r="C33" s="10"/>
      <c r="D33" s="10"/>
      <c r="E33" s="10"/>
      <c r="F33" s="33"/>
      <c r="G33" s="17"/>
      <c r="H33" s="38"/>
      <c r="I33" s="38"/>
    </row>
    <row r="34" spans="1:9" ht="30" x14ac:dyDescent="0.25">
      <c r="A34" s="10" t="s">
        <v>80</v>
      </c>
      <c r="B34" s="15" t="s">
        <v>81</v>
      </c>
      <c r="C34" s="10" t="s">
        <v>82</v>
      </c>
      <c r="D34" s="10">
        <v>14</v>
      </c>
      <c r="E34" s="10">
        <v>36</v>
      </c>
      <c r="F34" s="33">
        <v>36</v>
      </c>
      <c r="G34" s="17">
        <v>40</v>
      </c>
      <c r="H34" s="38">
        <v>40</v>
      </c>
      <c r="I34" s="38">
        <v>40</v>
      </c>
    </row>
    <row r="35" spans="1:9" ht="30" x14ac:dyDescent="0.25">
      <c r="A35" s="10" t="s">
        <v>83</v>
      </c>
      <c r="B35" s="15" t="s">
        <v>84</v>
      </c>
      <c r="C35" s="11" t="s">
        <v>85</v>
      </c>
      <c r="D35" s="30">
        <f>('[6]16'!$D$31)/1000</f>
        <v>21.48603846153846</v>
      </c>
      <c r="E35" s="30"/>
      <c r="F35" s="30">
        <f>'[6]16'!$E$48/1000</f>
        <v>23.63464230769231</v>
      </c>
      <c r="G35" s="30">
        <f>'[6]16'!$F$48/1000</f>
        <v>25.998106538461542</v>
      </c>
      <c r="H35" s="37">
        <f>'[6]16'!$G$48/1000</f>
        <v>28.597917192307705</v>
      </c>
      <c r="I35" s="37">
        <f>'[6]16'!$H$48/1000</f>
        <v>31.457708911538482</v>
      </c>
    </row>
    <row r="36" spans="1:9" x14ac:dyDescent="0.25">
      <c r="A36" s="10"/>
      <c r="B36" s="16" t="s">
        <v>74</v>
      </c>
      <c r="C36" s="10"/>
      <c r="D36" s="10"/>
      <c r="E36" s="10"/>
      <c r="F36" s="33"/>
      <c r="G36" s="17"/>
      <c r="H36" s="38"/>
      <c r="I36" s="38"/>
    </row>
    <row r="37" spans="1:9" ht="45" x14ac:dyDescent="0.25">
      <c r="A37" s="10"/>
      <c r="B37" s="15" t="s">
        <v>86</v>
      </c>
      <c r="C37" s="10" t="s">
        <v>42</v>
      </c>
      <c r="D37" s="10">
        <v>10</v>
      </c>
      <c r="E37" s="10">
        <v>10</v>
      </c>
      <c r="F37" s="33">
        <v>10</v>
      </c>
      <c r="G37" s="21">
        <v>10</v>
      </c>
      <c r="H37" s="57">
        <v>10</v>
      </c>
      <c r="I37" s="57">
        <v>10</v>
      </c>
    </row>
    <row r="38" spans="1:9" ht="75" x14ac:dyDescent="0.25">
      <c r="A38" s="10"/>
      <c r="B38" s="15" t="s">
        <v>87</v>
      </c>
      <c r="C38" s="10"/>
      <c r="D38" s="10"/>
      <c r="E38" s="10"/>
      <c r="F38" s="28"/>
      <c r="G38" s="17"/>
      <c r="H38" s="17"/>
      <c r="I38" s="17"/>
    </row>
    <row r="39" spans="1:9" x14ac:dyDescent="0.25">
      <c r="A39" s="7"/>
      <c r="B39" s="8" t="s">
        <v>88</v>
      </c>
    </row>
    <row r="40" spans="1:9" x14ac:dyDescent="0.25">
      <c r="A40" s="7"/>
      <c r="B40" s="8"/>
    </row>
    <row r="41" spans="1:9" x14ac:dyDescent="0.25">
      <c r="A41" s="7"/>
      <c r="B41" s="8"/>
    </row>
    <row r="42" spans="1:9" x14ac:dyDescent="0.25">
      <c r="A42" s="7"/>
      <c r="B42" s="8"/>
    </row>
    <row r="43" spans="1:9" x14ac:dyDescent="0.25">
      <c r="A43" s="7"/>
      <c r="B43" s="8"/>
    </row>
    <row r="44" spans="1:9" x14ac:dyDescent="0.25">
      <c r="A44" s="7"/>
      <c r="B44" s="8"/>
    </row>
    <row r="45" spans="1:9" x14ac:dyDescent="0.25">
      <c r="A45" s="7"/>
      <c r="B45" s="8" t="s">
        <v>89</v>
      </c>
      <c r="D45" s="23"/>
      <c r="E45" s="23"/>
      <c r="F45" s="29"/>
      <c r="G45" s="9"/>
      <c r="H45" s="9"/>
      <c r="I45" s="9"/>
    </row>
    <row r="46" spans="1:9" x14ac:dyDescent="0.25">
      <c r="A46" s="7"/>
      <c r="B46" s="8"/>
    </row>
    <row r="47" spans="1:9" x14ac:dyDescent="0.25">
      <c r="A47" s="7"/>
      <c r="B47" s="8"/>
    </row>
    <row r="48" spans="1:9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</row>
  </sheetData>
  <mergeCells count="9">
    <mergeCell ref="E29:I29"/>
    <mergeCell ref="A3:A4"/>
    <mergeCell ref="B3:B4"/>
    <mergeCell ref="C3:C4"/>
    <mergeCell ref="D3:D4"/>
    <mergeCell ref="E3:F3"/>
    <mergeCell ref="G3:G4"/>
    <mergeCell ref="H3:H4"/>
    <mergeCell ref="I3:I4"/>
  </mergeCells>
  <pageMargins left="0.31496062992125984" right="0.31496062992125984" top="0.35433070866141736" bottom="0.35433070866141736" header="0.31496062992125984" footer="0.31496062992125984"/>
  <pageSetup paperSize="9" scale="68" fitToHeight="2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view="pageLayout" workbookViewId="0">
      <selection activeCell="C17" sqref="C17"/>
    </sheetView>
  </sheetViews>
  <sheetFormatPr defaultRowHeight="15" x14ac:dyDescent="0.25"/>
  <cols>
    <col min="1" max="1" width="7.7109375" style="1" customWidth="1"/>
    <col min="2" max="2" width="31.140625" style="1" customWidth="1"/>
    <col min="3" max="3" width="11.7109375" style="1" customWidth="1"/>
    <col min="4" max="4" width="11" style="1" customWidth="1"/>
    <col min="5" max="5" width="14.28515625" style="1" customWidth="1"/>
    <col min="6" max="6" width="12.5703125" style="1" customWidth="1"/>
    <col min="7" max="7" width="10.85546875" style="1" customWidth="1"/>
    <col min="8" max="8" width="14.85546875" style="1" customWidth="1"/>
    <col min="9" max="9" width="13" style="1" customWidth="1"/>
    <col min="10" max="10" width="12.42578125" style="1" customWidth="1"/>
    <col min="11" max="22" width="9.140625" style="1"/>
  </cols>
  <sheetData>
    <row r="1" spans="1:10" x14ac:dyDescent="0.25">
      <c r="A1" s="2" t="s">
        <v>91</v>
      </c>
    </row>
    <row r="3" spans="1:10" ht="30" customHeight="1" x14ac:dyDescent="0.25">
      <c r="A3" s="52" t="s">
        <v>92</v>
      </c>
      <c r="B3" s="49" t="s">
        <v>93</v>
      </c>
      <c r="C3" s="49" t="s">
        <v>94</v>
      </c>
      <c r="D3" s="52"/>
      <c r="E3" s="49" t="s">
        <v>97</v>
      </c>
      <c r="F3" s="52"/>
      <c r="G3" s="52"/>
      <c r="H3" s="49" t="s">
        <v>101</v>
      </c>
      <c r="I3" s="52"/>
      <c r="J3" s="52"/>
    </row>
    <row r="4" spans="1:10" ht="30" x14ac:dyDescent="0.25">
      <c r="A4" s="52"/>
      <c r="B4" s="49"/>
      <c r="C4" s="10" t="s">
        <v>95</v>
      </c>
      <c r="D4" s="11" t="s">
        <v>96</v>
      </c>
      <c r="E4" s="11" t="s">
        <v>98</v>
      </c>
      <c r="F4" s="10" t="s">
        <v>99</v>
      </c>
      <c r="G4" s="11" t="s">
        <v>100</v>
      </c>
      <c r="H4" s="11" t="s">
        <v>98</v>
      </c>
      <c r="I4" s="10" t="s">
        <v>99</v>
      </c>
      <c r="J4" s="11" t="s">
        <v>100</v>
      </c>
    </row>
    <row r="5" spans="1:10" ht="60" x14ac:dyDescent="0.25">
      <c r="A5" s="22">
        <v>1</v>
      </c>
      <c r="B5" s="26" t="s">
        <v>114</v>
      </c>
      <c r="C5" s="22">
        <v>2</v>
      </c>
      <c r="D5" s="22">
        <v>2</v>
      </c>
      <c r="E5" s="10"/>
      <c r="F5" s="10"/>
      <c r="G5" s="10"/>
      <c r="H5" s="10"/>
      <c r="I5" s="10"/>
      <c r="J5" s="10"/>
    </row>
    <row r="6" spans="1:10" ht="45" x14ac:dyDescent="0.25">
      <c r="A6" s="10">
        <v>2</v>
      </c>
      <c r="B6" s="26" t="s">
        <v>106</v>
      </c>
      <c r="C6" s="10">
        <f>C5+D5-1</f>
        <v>3</v>
      </c>
      <c r="D6" s="31">
        <v>1</v>
      </c>
      <c r="E6" s="10"/>
      <c r="F6" s="10"/>
      <c r="G6" s="10"/>
      <c r="H6" s="10"/>
      <c r="I6" s="10"/>
      <c r="J6" s="10"/>
    </row>
    <row r="7" spans="1:10" ht="18" customHeight="1" x14ac:dyDescent="0.25">
      <c r="A7" s="10">
        <v>3</v>
      </c>
      <c r="B7" s="15" t="s">
        <v>111</v>
      </c>
      <c r="C7" s="31">
        <f>C6+D6</f>
        <v>4</v>
      </c>
      <c r="D7" s="31">
        <v>1</v>
      </c>
      <c r="E7" s="10"/>
      <c r="F7" s="10"/>
      <c r="G7" s="10"/>
      <c r="H7" s="10"/>
      <c r="I7" s="10"/>
      <c r="J7" s="10"/>
    </row>
    <row r="8" spans="1:10" ht="45" x14ac:dyDescent="0.25">
      <c r="A8" s="10">
        <v>4</v>
      </c>
      <c r="B8" s="15" t="s">
        <v>112</v>
      </c>
      <c r="C8" s="31">
        <f>C7+D7</f>
        <v>5</v>
      </c>
      <c r="D8" s="31">
        <v>10</v>
      </c>
      <c r="E8" s="10"/>
      <c r="F8" s="10"/>
      <c r="G8" s="10"/>
      <c r="H8" s="10"/>
      <c r="I8" s="10"/>
      <c r="J8" s="10"/>
    </row>
    <row r="9" spans="1:10" ht="30" x14ac:dyDescent="0.25">
      <c r="A9" s="31">
        <v>5</v>
      </c>
      <c r="B9" s="15" t="s">
        <v>113</v>
      </c>
      <c r="C9" s="31">
        <f>C8+D8-1</f>
        <v>14</v>
      </c>
      <c r="D9" s="31">
        <v>2</v>
      </c>
      <c r="E9" s="10"/>
      <c r="F9" s="10"/>
      <c r="G9" s="10"/>
      <c r="H9" s="10"/>
      <c r="I9" s="10"/>
      <c r="J9" s="10"/>
    </row>
    <row r="10" spans="1:10" ht="14.25" customHeight="1" x14ac:dyDescent="0.25">
      <c r="A10" s="31">
        <v>6</v>
      </c>
      <c r="B10" s="14" t="s">
        <v>115</v>
      </c>
      <c r="C10" s="31">
        <f>C9+D9-1</f>
        <v>15</v>
      </c>
      <c r="D10" s="10">
        <v>17</v>
      </c>
      <c r="E10" s="10"/>
      <c r="F10" s="10"/>
      <c r="G10" s="10"/>
      <c r="H10" s="10"/>
      <c r="I10" s="10"/>
      <c r="J10" s="10"/>
    </row>
    <row r="11" spans="1:10" ht="30" hidden="1" x14ac:dyDescent="0.25">
      <c r="A11" s="31">
        <v>7</v>
      </c>
      <c r="B11" s="15" t="s">
        <v>116</v>
      </c>
      <c r="C11" s="31">
        <f>C10+D10-1</f>
        <v>31</v>
      </c>
      <c r="D11" s="10">
        <v>9</v>
      </c>
      <c r="E11" s="10"/>
      <c r="F11" s="10"/>
      <c r="G11" s="10"/>
      <c r="H11" s="10"/>
      <c r="I11" s="10"/>
      <c r="J11" s="10"/>
    </row>
    <row r="12" spans="1:10" ht="30" x14ac:dyDescent="0.25">
      <c r="A12" s="31">
        <v>8</v>
      </c>
      <c r="B12" s="15" t="s">
        <v>117</v>
      </c>
      <c r="C12" s="31">
        <f>C10+D10-1</f>
        <v>31</v>
      </c>
      <c r="D12" s="10">
        <v>1</v>
      </c>
      <c r="E12" s="22"/>
      <c r="F12" s="22"/>
      <c r="G12" s="22"/>
      <c r="H12" s="22"/>
      <c r="I12" s="22"/>
      <c r="J12" s="22"/>
    </row>
    <row r="13" spans="1:10" ht="30" x14ac:dyDescent="0.25">
      <c r="A13" s="31">
        <v>9</v>
      </c>
      <c r="B13" s="15" t="s">
        <v>118</v>
      </c>
      <c r="C13" s="31">
        <v>32</v>
      </c>
      <c r="D13" s="22">
        <v>1</v>
      </c>
      <c r="E13" s="22"/>
      <c r="F13" s="22"/>
      <c r="G13" s="22"/>
      <c r="H13" s="22"/>
      <c r="I13" s="22"/>
      <c r="J13" s="22"/>
    </row>
    <row r="14" spans="1:10" ht="75" x14ac:dyDescent="0.25">
      <c r="A14" s="31">
        <v>10</v>
      </c>
      <c r="B14" s="15" t="s">
        <v>119</v>
      </c>
      <c r="C14" s="31">
        <f>C13+D13</f>
        <v>33</v>
      </c>
      <c r="D14" s="22">
        <v>1</v>
      </c>
      <c r="E14" s="22"/>
      <c r="F14" s="22"/>
      <c r="G14" s="22"/>
      <c r="H14" s="22"/>
      <c r="I14" s="22"/>
      <c r="J14" s="22"/>
    </row>
    <row r="15" spans="1:10" ht="45" x14ac:dyDescent="0.25">
      <c r="A15" s="36">
        <v>11</v>
      </c>
      <c r="B15" s="15" t="s">
        <v>120</v>
      </c>
      <c r="C15" s="36">
        <v>34</v>
      </c>
      <c r="D15" s="36">
        <v>1</v>
      </c>
      <c r="E15" s="36"/>
      <c r="F15" s="36"/>
      <c r="G15" s="36"/>
      <c r="H15" s="36"/>
      <c r="I15" s="36"/>
      <c r="J15" s="36"/>
    </row>
    <row r="16" spans="1:10" ht="75" x14ac:dyDescent="0.25">
      <c r="A16" s="31">
        <v>12</v>
      </c>
      <c r="B16" s="15" t="s">
        <v>91</v>
      </c>
      <c r="C16" s="31">
        <v>35</v>
      </c>
      <c r="D16" s="22">
        <v>1</v>
      </c>
      <c r="E16" s="22"/>
      <c r="F16" s="22"/>
      <c r="G16" s="22"/>
      <c r="H16" s="22"/>
      <c r="I16" s="22"/>
      <c r="J16" s="22"/>
    </row>
    <row r="22" spans="2:8" x14ac:dyDescent="0.25">
      <c r="E22" s="9"/>
      <c r="F22" s="9"/>
      <c r="G22" s="9"/>
      <c r="H22" s="8" t="s">
        <v>90</v>
      </c>
    </row>
    <row r="24" spans="2:8" x14ac:dyDescent="0.25">
      <c r="B24" s="8" t="s">
        <v>89</v>
      </c>
    </row>
  </sheetData>
  <mergeCells count="5">
    <mergeCell ref="A3:A4"/>
    <mergeCell ref="B3:B4"/>
    <mergeCell ref="C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Опись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2017-04-28T12:58:01Z</dcterms:modified>
</cp:coreProperties>
</file>